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015" windowHeight="12975" firstSheet="1" activeTab="1"/>
  </bookViews>
  <sheets>
    <sheet name="首页" sheetId="4" state="hidden" r:id="rId1"/>
    <sheet name="YonSuite(专业版)公有云" sheetId="2" r:id="rId2"/>
    <sheet name="YonSuite(专业版)公有云-仅支持老客户续费产品" sheetId="31" r:id="rId3"/>
    <sheet name="YonSuite(专业版)公有云-升迁套件产品" sheetId="29" r:id="rId4"/>
    <sheet name="招聘云" sheetId="28" r:id="rId5"/>
    <sheet name="YS定价说明" sheetId="8" state="hidden" r:id="rId6"/>
    <sheet name="WpsReserved_CellImgList" sheetId="23" state="veryHidden" r:id="rId7"/>
  </sheets>
  <definedNames>
    <definedName name="_xlnm._FilterDatabase" localSheetId="1" hidden="1">'YonSuite(专业版)公有云'!$A$4:$GC$483</definedName>
    <definedName name="_xlnm._FilterDatabase" localSheetId="4" hidden="1">招聘云!$A$4:$FX$243</definedName>
    <definedName name="_xlnm._FilterDatabase" localSheetId="2" hidden="1">'YonSuite(专业版)公有云-仅支持老客户续费产品'!$A$4:$GB$154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<sst xmlns="http://schemas.openxmlformats.org/spreadsheetml/2006/main" count="2873" uniqueCount="1281">
  <si>
    <t>报价项</t>
  </si>
  <si>
    <t>YonSuite专业版定价单</t>
  </si>
  <si>
    <t>产品费用</t>
  </si>
  <si>
    <t>一次性费用</t>
  </si>
  <si>
    <t>标准服务</t>
  </si>
  <si>
    <t>高级特性</t>
  </si>
  <si>
    <t>实施服务</t>
  </si>
  <si>
    <t>按照YonSuite实施标准定价参考报价，可输入具体报价</t>
  </si>
  <si>
    <t>小计</t>
  </si>
  <si>
    <t>合计</t>
  </si>
  <si>
    <t>YonSuite(专业版)公有云定价单</t>
  </si>
  <si>
    <t>领域</t>
  </si>
  <si>
    <t>子领域</t>
  </si>
  <si>
    <t>产品名称</t>
  </si>
  <si>
    <t>计量单位</t>
  </si>
  <si>
    <t>收费类型</t>
  </si>
  <si>
    <t>包含许可数</t>
  </si>
  <si>
    <t>基础价格
（元/年）</t>
  </si>
  <si>
    <t>是否选择</t>
  </si>
  <si>
    <t>购买许可数</t>
  </si>
  <si>
    <t>价格阶梯</t>
  </si>
  <si>
    <t>单价
（元/年）</t>
  </si>
  <si>
    <t>金额（元/年）</t>
  </si>
  <si>
    <t>产品购买约束</t>
  </si>
  <si>
    <t>特殊下单指引</t>
  </si>
  <si>
    <t>限制销售</t>
  </si>
  <si>
    <t>产品不允许打折</t>
  </si>
  <si>
    <t>产品功能说明与客户价值</t>
  </si>
  <si>
    <t>备注说明</t>
  </si>
  <si>
    <t>财务云</t>
  </si>
  <si>
    <t>财务会计</t>
  </si>
  <si>
    <t>总账</t>
  </si>
  <si>
    <t>特性+用户数</t>
  </si>
  <si>
    <t>产品订阅</t>
  </si>
  <si>
    <t>——</t>
  </si>
  <si>
    <t>阶梯许可（元）：
2-20：1,200 
21-50：900
51-100：700
101及以上：600
许可名称为：“财务云、供应链云、制造云、项目云、人力云许可”，该许可起售门槛2个。</t>
  </si>
  <si>
    <t>总账模块是财务会计系统的核心，主要包括凭证管理、损益转账、期末处理、现金流量分析、账表查询等基本业务应用；连接业务系统与报表数据，从业务系统通过事项会计平台向总账传递凭证，为财务核算和企业报表提供数据来源。</t>
  </si>
  <si>
    <t>固定资产</t>
  </si>
  <si>
    <t>固定资产模块从财务角度实现了企业资产全生命周期管理及核算，从新增到处置过程的价值进行跟踪管理，其不仅可用于固定资产的价值管理，同时也可对无形资产、递延资产的进行管理和核算，支持依据会计准则或税务要求进行折旧摊销。固定资产模块的主要功能包括固定资产入账建卡、折旧与分配、资产处置、资产减值等基本日常业务应用。</t>
  </si>
  <si>
    <t>应收管理</t>
  </si>
  <si>
    <t>应收管理主要用于核算和管理企业与客户之间的往来款项。在应收管理中，主要处理两方面的业务：销售应收和其他应收。以销售出库单、销售发票、内部交易结算单、零售日报，电商订单日报、应收结算清单、收款单、收款退款单等原始业务事项为依据，分为四个基本业务环节，构成应收管理完整的业务循环，包括应收确认、到期收款、收款核销、期末处理。同时支持收款协议、债权转移、坏账计提、坏账发生收回、汇兑损益计算等业务处理。</t>
  </si>
  <si>
    <t>应付管理</t>
  </si>
  <si>
    <t>应付管理主要用于核算和管理单位与供应商之间的往来款项。在应付管理中，主要处理两方面业务：采购应付和其他应付。以采购发票、应付结算清单、付款单等原始单据为依据，分为四个基本业务环节，构成应付管理完整的业务循环，包括应付账款确认、到期付款、付款核销、期末处理。同时支持付款协议、债务转移、汇兑损益计算等业务处理。</t>
  </si>
  <si>
    <t>存货核算</t>
  </si>
  <si>
    <t>必须购买“库存管理”</t>
  </si>
  <si>
    <t>存货管理是从成本的角度管理存货的出入库业务。存货核算服务以从业务系统采集的采购入库单、产成品入库单、调拨入库单、其他入库单、销售出库单、材料出库单、调拨出库单、其他出库单等业务事项或在存货核算系统中新增的损益出、入会计事务作为数据事项来源形成存货的会计事务，完成对出入库业务成本核算、采购暂估业务的财务处理、内部交易业务的自动识别、存货成本的调整等，及时准确的核算各个事项的入库成本、出库成本和结余成本。</t>
  </si>
  <si>
    <t>收入管理</t>
  </si>
  <si>
    <t>收入管理满足新收入准则要求，实现企业收入核算管理，支持不同的收入确认方法、收入确认时点的收入核算处理。</t>
  </si>
  <si>
    <t>多账簿</t>
  </si>
  <si>
    <t>必须购买“固定资产”或“存货核算”或“产品实际成本”任意一个或多个模块</t>
  </si>
  <si>
    <t>满足每个会计主体进行相应管理要求以及报告的需要，系统按准则预置了科目表、现金流量类型，支持按准则设置账簿等，满足用户总账多账簿、固定资产多账簿、存货核算多账簿、成本多账簿等核算需要。</t>
  </si>
  <si>
    <t>使用权资产核算</t>
  </si>
  <si>
    <t>必须购买“固定资产”</t>
  </si>
  <si>
    <t>基于会计准则中对使用权资产的确认要求，结合其规范的认定程序，提供了适用于用户对租入资产是否为使用权资产的确认、豁免的辅助工具。业务主要包含使用权资产确认、租赁资产豁免管理业务，提供用户便捷的进行租赁资产确认和辅助确认的方法。</t>
  </si>
  <si>
    <t>如果企业进行租入资产的合同全生命周期管理，需要购买“资产租赁”</t>
  </si>
  <si>
    <t>电子凭证管理</t>
  </si>
  <si>
    <t>必须购买“总账”</t>
  </si>
  <si>
    <t>电子凭证管理以满足接收端试点单位在执行会计数据标准，接收处理电子凭证，验证相关会计数据标准的科学性、合理性、安全性、稳定性、经济可行性和操作可行性为基础，为接收端单位提供数据服务支持。</t>
  </si>
  <si>
    <t>收支合同</t>
  </si>
  <si>
    <t>必须购买“费用报账（智能版）”或“费用报账（基础版）”
或“应付管理”或“应收管理”</t>
  </si>
  <si>
    <t>支持付款合同、收款合同的录入、审批、变更、执行、统计查询。</t>
  </si>
  <si>
    <t>日常核算助理</t>
  </si>
  <si>
    <t>必须购买“智能体运营平台”
必须购买“总账”或“应收管理”或“应付管理”或“固定资产”或“存货核算”或“专项成本”或“项目成本”或“企业报表”任意一个或多个模块</t>
  </si>
  <si>
    <t>1）支持应收应付系统对已经到期的应付款项自动生成付款单据、自动应收核销、自动应付核销、自动应收汇兑损益计算、自动应付汇兑损益计算、自动坏账计提。
2）支持固定资产系统对已经提足折旧的资产自动进行处置。
3）支持专项成本系统、项目成本系统，根据成本结算规则自动生成成本中心、成本要素的结算凭证。
4）支持智能会计中台自动汇总生成总账凭证，并提供定时自动对账处理。
5）支持企业报表自动取数、计算、汇总、校验以及自动生成发布财务报表。</t>
  </si>
  <si>
    <t>智能月结助理</t>
  </si>
  <si>
    <t>1、必须购买“智能体运营平台”
2、必须购买“总账”或“应收管理”或“应付管理”或“存货核算”或“收入管理”或“固定资产”任意一个或多个模块</t>
  </si>
  <si>
    <t>提供一站式智能月结服务。通过灵活定义、编排月结流程，统一调度月结任务，实现月结过程的统一管理、月结执行情况实时监控，解决集团企业月结过程中多组织、多岗位、多人员之间沟通不畅、效率不高等问题，从而全面提升月结效率和质量。智能月结助理支持智能月结方案启动提醒、月结任务开始提醒、月结任务失败提醒、月结任务查询、月结分析看板等功能。</t>
  </si>
  <si>
    <t>业财多维分析</t>
  </si>
  <si>
    <t>1、必须购买“总账”
2、开通数据服务默认每租户提供5GB数仓，超过5G需要加购数仓；具体请参考“存储空间服务-数智应用服务数仓-mysql-schema”的购买规则。
3、若有个性化调整页面的需求，建议加购「数据服务-智能分析-数据分析」或「平台-报表-报表平台」</t>
  </si>
  <si>
    <t xml:space="preserve"> 业财多维分析，以事项分录为数据源，提供多维科目余额表查询、多维科目明细账查询、多维现金流量数据查询、多维现金流量明细账、多维账龄分析表</t>
  </si>
  <si>
    <t>智能巡检</t>
  </si>
  <si>
    <t>企业经营过程中，面向业财一体化应用的数据一致性检查。
检查对象包括：业务单据（例如：采购入库单、采购发票、销售发货单、销售发票、收款单、付款单等）、系统中流程异常、科目余额、财务报表等。
巡检结果：输出异常项统计分析结果，巡检报告，可查看异常明细条目，即异常详情，任务跟踪或者例外处理异常条目。</t>
  </si>
  <si>
    <t>管理会计</t>
  </si>
  <si>
    <t xml:space="preserve">产品实际成本
</t>
  </si>
  <si>
    <t>必须购买“存货核算”且
必须购买“生产管理”或“委外管理”</t>
  </si>
  <si>
    <t>产品实际成本是实现制造企业财务业务一体化的核心模块，帮助企业对采购或生产加工产品的价值进行记录、计量、归集、分配，提高成本核算的快捷性、准确性，有效实现企业在采购、生产、销售个业务环节方面的精细化管理、控制，辅助企业战略投资、决策、考核，从而达到效益、利润最大化。产品成本主要包括：基础设置、期初管理、成本资料归集、成本核算、期末处理、报表查询等功能。系统支持成本分项结转及分项明细核算。
支持成本估算，用于物料单位标准成本估算。估算结果可用于：
1、销售报价参考：通过成本模拟得到销售成本，为销售报价提供参考。同时，可按模拟成本计算订单预计利润；
2、采购价格指导：根据采购报价，通过成本模拟评估采购物料价格对产品成本的影响，从而进行成本控制和价格评估。
3、制定标准成本：当企业需要对成本标准进行调整时，可以反复进行成本模拟，直到得到理想的成本，作为物料的标准成本。
4、BOM版本和工艺版本成本控制：企业制定新版的BOM和工艺路线时，可以通过成本模拟得到新BOM或工艺路线形成的产品成本，按成本控制的要求进行BOM或工艺路线调整。</t>
  </si>
  <si>
    <t>包含成本估算</t>
  </si>
  <si>
    <t>产品标准成本</t>
  </si>
  <si>
    <t>产品标准成本主要针对生产制造企业日常按标准成本实时核算成本、月末计算实际成本及成本差异，产品标准成本由制定、执行、核算、控制、差异分摊等一系列核算环节组成，并通过各环节产生的差异进行财务核算、成本分析及绩效评估。产品标准成本功能涵盖了实际产品成本的归集、核算、分配、分项结转及分项明细核算的全部</t>
  </si>
  <si>
    <t>1、产品标准成本功能涵盖了实际产品成本的全部内容，
2、购买“产品标准成本”既能满足企业采用实际成本核算，提供对外报告。又能满足采用标准成本进行内部账簿核算的需求。
3、如果一个会计主体，既要核算实际成本，又要按照标准成本体系进行内部核算、考核。需要购买“多账簿”。</t>
  </si>
  <si>
    <t>专项成本</t>
  </si>
  <si>
    <t>企业中有着明确的目标和范围的一次性业务活动称为专项。专项成本应用来进行“专项”的成本管理，系统将专项转换为专项订单，以专项订单为对象进行成本的全生命周期、全要素、全过程的核算和分析。
重点支持：专业服务业研发项目、服务项目、专项市场活动、投资项目的料工费的归集、分摊、结算及项目成本分析。
主要功能包括：订单类型配置、专项订单档案、成本结转结构、成本结算参数、专项成本期初、订单结算、明细结算、手工综合结算、专项成本过账、专项成本结账、结转至固定资产、专项成本汇总表、项目综合成本表等。</t>
  </si>
  <si>
    <t>项目成本</t>
  </si>
  <si>
    <t>必须购买“项目管理”</t>
  </si>
  <si>
    <t>项目成本主要适用于企业外部收入类项目的成本核算以及投资、费用类项目的多层级成本核算（如在建工程类项目，虽然为投资类项目，但是企业需要通过复杂的WBS分解结构进行管理），主要包括：项目制造、EPC项目、业主项目、专业服务类项目等，也支持类似需要单独立项管理的投资、费用类项目。
项目成本应用功能包括：订单类型、订单类型配置、项目成本对象、成本结转结构、项目成本期初、项目成本期初建账、结算指标、成本核算方法、费用暂估规则、成本结算规则、费用暂估、项目成本结算、明细结算、手工结算、计算报告、结转至固定资产、项目成本过账、项目成本结账、财务关闭、项目费用查询、结算规则查询、结算结果查询、成本中心明细账（项目成本明细）、项目成本汇总表、项目综合成本表。</t>
  </si>
  <si>
    <t>工序成本</t>
  </si>
  <si>
    <t>必须购买“产品实际成本”；
推荐购买YS车间管理，或者MES产品</t>
  </si>
  <si>
    <t>以订单的生产工序为对象，对消耗和费用进行归集和分配。按订单归集工序的期初和本期发生成本。根据产品完工数量，各工序平行结转成本到订单。</t>
  </si>
  <si>
    <t>盈利分析</t>
  </si>
  <si>
    <t>1、开通数据服务默认每租户提供5GB数仓，超过5G需要加购数仓；具体请参考“存储空间服务-数智应用服务数仓-mysql-schema”的购买规则。
2、若有个性化调整页面的需求，建议加购「数据服务-智能分析-数据分析」或「平台-报表-报表平台」</t>
  </si>
  <si>
    <t>支持按订单的生命周期进行订单接单、订单出库、订单交付环节的盈利分析。支持基于多维的（订单/产品/客户）计划收入、实际收入分析；支持计划成本、实际销售出库成本；支持主营业务成本分析；支持接单、出库、交付环节各项随单计划费用分析。建议购买财务、供应链、生产制造等领域产品，购买越多分析数据越全面。</t>
  </si>
  <si>
    <t>责任会计</t>
  </si>
  <si>
    <t>责任会计以利润中心为核算主体，核算利润中心所发生的经济事务和管理活动，通过提供费用计提及费用摊销管理等功能实现利润中心管理凭证及管理账簿</t>
  </si>
  <si>
    <t>智能会计中台</t>
  </si>
  <si>
    <t>智能会计中台异构集成</t>
  </si>
  <si>
    <t>必须购买“低代码开发”</t>
  </si>
  <si>
    <t>事项集成是业财融合的连接工具。具备为所有需要接入财务核算的业务系统提供统一的业务数据接入服务，事项中心是多业务系统与财务服务之间的一个“精细、多维、实时”的事项数据采集与分发平台，可利用核算规则把事项中心中的业务事项数据生成多核算目的、多核算主体的会计事务数据，然后通过会计规则中心最终生成事项分录。</t>
  </si>
  <si>
    <t>共享服务</t>
  </si>
  <si>
    <t>智能审核</t>
  </si>
  <si>
    <t>至少购买一个财务云模块</t>
  </si>
  <si>
    <t>系统通过可视化智能规则设置，可实现对各类业务单据以及业务处理的事前（保存、提交）提示、事中（审核）预警、控制，事后问题分析。帮助客户经营决策。系统支持按照单据类型或交易类型设置审核或校验要点，可设置人工或智能审核方式及刚性、柔性控制规则。可支持各类业务单据设置单据检查、 票单检查、敏感词检查、附件检查等检查模型。支持按单据类型或交易类型设置审核方案，可应用在不同的业务场景中，例如普通审核、业务填单等场景中。支持查看智能审核审单整体情况，并识别高风险单据、安全单据、 预警单据、人工干预单据，可查看近12个月或6个月的高风险单据占比动态变化情况。从而帮助企业提高业务审核效率，降低审核成本，规避各类经营风险。
智能审核，广泛应用在财务会计、费控服务、全球司库、税务服务、智能会计中台、采购管理、销售管理、库存管理、内部交易、采购云、营销云、项目云等各领域的业务单据的审核环节启动智能审核方案，实现业务事中预警、控制。对于财务应收管理、应付管理、固定资产、总账、收入管理、费控服务模块的核心业务单据支持了在单据保存或提交环节即启动智能审核方案，实现业务处理事前提示。
如需要借助大模型核查能力：进行非标附件检查和大模型检查功能，则需购买“智能体运营平台”；</t>
  </si>
  <si>
    <t>全球司库</t>
  </si>
  <si>
    <t>账户管理</t>
  </si>
  <si>
    <t>提供企业账户的全业务流程管理。支持企业账户的开户、销户、变更、冻 结、解冻全流程管理，支持低效账户、账户检查预警提醒及账户限额的管理。</t>
  </si>
  <si>
    <t>现金管理</t>
  </si>
  <si>
    <t>现金管理（含结算平台）管理企业的各个资金账户的收支结算、核算与实时监控。对企业的收付款业务进行综合的单据维护、审核、结算、网银支付进行集中处理。结算平台是连接业务和结算工具的通道，对待付款的业务选择合适的结算工具完成结算。对于选择银企直联结算的业务，可以在付款指令工作台对付款指令进行管理，包括将指令发送到银行、更新指令状态、处理异常指令，对于有明确规则的业务，可以实现智能化自动提交指令。</t>
  </si>
  <si>
    <t>票证管理</t>
  </si>
  <si>
    <t>票证管理，包括三部分内容。商业汇票、信用证、保函三类结算工具的业务处理及会计核算。
商业汇票，支持应收票据的收票、背书、贴现、质押、托收业务处理及核算。支持应付票据的出票、签发、付票、兑付业务处理及核算。
信用证管理，支持开证业务（进口）的开证申请、开证办理、到单登记、到单付款。 收证业务（出口）的收证申请、收证办理、交单办理、交单收款等业务处理及核算。
保函业务：支持开函业务（付款）的开函申请、开函登记、开函受理、开函变更。收函业务（收款）的收函申请、收函登记、收函变更等业务处理及核算。
票证管理售卖组合建议：
场景1：票证台账登记与收付款结算集成应用，必须购买“票证管理+现金管理+应收管理或应付管理”。
场景2：票证台账登记，不与收付款核算集成。可单独购买“票证管理”。</t>
  </si>
  <si>
    <t>资金计划</t>
  </si>
  <si>
    <t>必须购买“现金管理”</t>
  </si>
  <si>
    <t>实现对企业未来一定时期内资金的结存、流入、流出、盈缺、筹措进行统筹安排，编制计划，形成资金的事前计划。计划执行后，将执行情况与资金计划情况进行对比分析，找出差异和原因，做到事后分析。</t>
  </si>
  <si>
    <t>资金集中</t>
  </si>
  <si>
    <t>必须购买“现金管理”和“账户管理”</t>
  </si>
  <si>
    <t>支持集团企业资金的集中管控。帮助集团企业降低资金风险，盘活内部资金，减少财务成本，实现资金统一调剂。 主要功能包括：资金池策略、入池管理、资金归集、资金下拨、资金调拨、境外资金归集、境外资金下拨、境外资金调拨。内部结算设置、内部账户、内部结算、内部账户余额计息等相关功能。</t>
  </si>
  <si>
    <t>流水认领助理</t>
  </si>
  <si>
    <t>支持智能的银行流水认领，包括：智能流水辨识、智能退票辨识、智能关联、自动发布、自动挂账、智能生单等能力。通过智能的流水认领，能够帮助企业快速的资金回流入账，及时了解资金情况，并能准确评估出资金预测，帮助企业及时发现资金短缺或过剩的风险，准确的做出投融资方案和资金规划。</t>
  </si>
  <si>
    <t>企业经营分析</t>
  </si>
  <si>
    <t>财务看板</t>
  </si>
  <si>
    <t>1、必须购买“总账”或“应收管理”或“应付管理”或“存货核算”任意一个或多个模块
2、开通数据服务默认每租户提供5GB数仓，超过5G需要加购数仓；具体请参考“存储空间服务-数智应用服务数仓-mysql-schema”的购买规则。
3、若有个性化调整看板页面的需求，建议加购「数据服务-智能分析-数据分析」或「平台-报表-报表平台」</t>
  </si>
  <si>
    <t>包含：CFO管理驾驶舱、营业收入、利润等10个主题看板。从负债、资金、利润、收入、费用、应收、存货、财务能力等方面进行全面的财务数据分析。
若有个性化调整看板页面的需求，建议加购「数据服务-智能分析-数据分析」或「平台-报表-报表平台」</t>
  </si>
  <si>
    <t>包含CFO管理驾驶舱和CEO驾驶舱。
CFO管理驾驶舱从负债、资金、利润、收入、费用、应收、存货、财务能力等方面进行全面的财务数据分析。
CEO驾驶舱从销售、采购、库存、开票、收款等全链路业财数据综合分析，并支持层层追溯，全面掌握公司整体经营情况。
若有个性化调整看板页面的需求，建议加购「数据服务-智能分析-数据分析」或「平台-报表-报表平台」</t>
  </si>
  <si>
    <t>企业经营分析助理</t>
  </si>
  <si>
    <t>必须购买“企业经营分析”或“财务看板”且
必须购买“智能体运营平台”</t>
  </si>
  <si>
    <t>借助大模型智能化能力及企业的经营数据，助力企业管理人员及时了解公司整体运营情况，并进行归因分析。通过部门实际收入、成本费用、利润预实对比、同比、环比分析，确定问题原因。针对问题给出分析建议，并支持模拟测算，确定后续的执行策略是否可达成目标。</t>
  </si>
  <si>
    <t>IPO中心</t>
  </si>
  <si>
    <t>IPO中心提供两大核心模块，精准导航上市之路，IPO筹备有数可依，有径可循。
1、智能IPO条件测评：只需导入公司的核心财务指标，系统即可智能对标国内多层次的上市标准，一键生成多通道的匹配度评分，快速锁定最优上市路径。
2、可视化IPO主题分析：围绕监管审查核心，将复杂的财务数据（资产、负债、损益、现金流）进行可视化拆解，助您穿透数据迷雾，直击审核要点。</t>
  </si>
  <si>
    <t>合并报表</t>
  </si>
  <si>
    <t>必须购买“多组织”和“总账”</t>
  </si>
  <si>
    <t>合并报表用于完成集团企业的单体报表和合并报表的编制。主要功能包括业务参数、合并建模、基础设置、股权数据维护、凭证管理、对账管理、合并工作台，满足集团企业外部披露及内部管理需要。
如果使用合并报表，则单体的财务报表（主要指：资产负债表、损益表、现金流量表、所有者权益变动表），建议通过合并报表来出具。</t>
  </si>
  <si>
    <t>全面预算</t>
  </si>
  <si>
    <t>1、必须购买“总账”、”应收管理“、”应付管理“；
2、建议购买”存货核算“、”采购管理“、”销售管理“、”库存管理“
3、全面预算从其他领域取执行数，需要通过【语义模型】作为数据通道，建议购买报表平台。</t>
  </si>
  <si>
    <t>提供全面预算建模、编制、调整、分析、审批等全流程应用。主要功能：快速、灵活、个性化多维建模。支撑企业组织架构变更。支持流程管理。规范业务流程，进行预算上报、审批、发布。支持多维沙箱，实现base数据与沙箱数据的灵活比对。支持web多维表、多维可视化图表等多种展现形。支持对数据历史及计算链路的层层追踪。支持年度预算编制、月度/季度滚动预测编制。</t>
  </si>
  <si>
    <t>仅支持YonSuite一体化应用的项目售卖</t>
  </si>
  <si>
    <t>预算执行控制</t>
  </si>
  <si>
    <t>必须购买“全面预算”</t>
  </si>
  <si>
    <t>根据企业编制的全面预算控制费用、应收、应付、资金支付、采购、销售等业务的发生情况。</t>
  </si>
  <si>
    <t>合规与风险</t>
  </si>
  <si>
    <t>智能风险管理</t>
  </si>
  <si>
    <t>智能风险管理是支撑 BIP 全业务领域的智能化风险管理平台，依托 AI 算法、大模型与自动化引擎，构建事前智能预警、事中实时监控、事后智能应对的全周期风险管控体系。平台提供全局风险视图、智能风险识别、动态风险评估、自动化风险应对、风险监控方案、风险分析、评价与报告等可视化能力，形成端到端风险闭环管理；通过将风控规则与 AI 模型原生融入BIP业务流，结合定时智能扫描、实时异常检测、预测性分析，原生支持 BIP 一体化架构，同时兼容异构系统与多源数据的统一风险管理。助力企业集团智能防控风险、主动降低损失、强化合规治理、保障可持续发展。</t>
  </si>
  <si>
    <t>数据服务</t>
  </si>
  <si>
    <t>企业报表</t>
  </si>
  <si>
    <t>二维报表展现方式，可实现财务报表的计算、校验、折算、提交审批、查询等功能。既能存储单体数据，也可存储汇总报表、合并报表、差额报表。</t>
  </si>
  <si>
    <t>供应链云</t>
  </si>
  <si>
    <t>销售服务</t>
  </si>
  <si>
    <t>销售管理</t>
  </si>
  <si>
    <t>如果需要使用销售返利或B2B促销活动，需要购买B2B营销政策。</t>
  </si>
  <si>
    <t>销售管理通过全面的交易类型和灵活的业务流程配置，支持企业多组织、多元化经营下，各种销售业务处理规则和业务流转模型，提供了报价、合同、订单、发货、开票、收款等完整销售全过程的管理业务，支持普通销售、直运销售、分期收款、客户寄售等多种类型的销售业务，并可通过销售价格、信用进行实时监控。</t>
  </si>
  <si>
    <t>内部交易</t>
  </si>
  <si>
    <t>必须购买“多组织”、“库存管理”</t>
  </si>
  <si>
    <t>"内部交易系统支持企业内跨会计主体的销售、采购、领料、完工入库、调拨等业务的内部交易业务处理。内部交易包括内部交易规则、内部交易结算路径、内部交易结算、内部交易查询等功能。
多角贸易：通过贸易路径企业可自定义企业内部组织间的购销交易路径，系统根据贸易路径在采购、销售、委外业务发生过程中自动产生组织间的购销交易数据，极大地提高了企业运营效率。"</t>
  </si>
  <si>
    <t>多角贸易</t>
  </si>
  <si>
    <t>多角贸易：通过贸易路径企业可自定义企业内部组织间的购销交易路径，系统根据贸易路径在采购、销售、委外业务发生过程中自动产生组织间的购销交易数据，极大地提高了企业运营效率。</t>
  </si>
  <si>
    <t>销售预测</t>
  </si>
  <si>
    <t>销售预测应用大数据机器学习算法，依据历史销量情况，预测未来短期、中期、长期的销售情况，为企业生产、采购订货提供决策支持</t>
  </si>
  <si>
    <t>采购供应</t>
  </si>
  <si>
    <t>采购管理</t>
  </si>
  <si>
    <t>采购管理帮助企业实现合理的物资供应管理以及规范采购业务流程，能够对采购过程进行管理、跟进和控制。采购管理包括采购申请、采购订货、到货入库、发票管理、采购结算、价格及供应商供货信息管理等功能，支持标准采购、服务采购、资产采购、费用采购等多种采购业务。</t>
  </si>
  <si>
    <t>库存管理</t>
  </si>
  <si>
    <t>如果需要通过奇门接口与云仓对接，请购买营销云-WMS集成。</t>
  </si>
  <si>
    <t>库存管理包括库存业务、库存控制、库存分析等方面内容。实时准确处理收、发、调、盘、调整等完整库存业务；及时跟踪管控业务过程；实时反映并分析库存的异常状态，为企业运营管理提供精准有效的决策依据</t>
  </si>
  <si>
    <t>条码服务</t>
  </si>
  <si>
    <r>
      <rPr>
        <sz val="14"/>
        <color rgb="FF0C0C0C"/>
        <rFont val="微软雅黑"/>
        <charset val="134"/>
      </rPr>
      <t>本条码管理功能配置灵活，可满足各类条码生成、识别及管理需求，核心功能如下：</t>
    </r>
    <r>
      <rPr>
        <sz val="14"/>
        <color rgb="FF0C0C0C"/>
        <rFont val="Times New Roman"/>
        <charset val="134"/>
      </rPr>
      <t>​</t>
    </r>
    <r>
      <rPr>
        <sz val="14"/>
        <color rgb="FF0C0C0C"/>
        <rFont val="微软雅黑"/>
        <charset val="134"/>
      </rPr>
      <t xml:space="preserve">
1）规则设置：支持建档式与解析式两种类型。建档式规则通过预设逻辑创建标准化条码档案；解析式规则可解析外部条码并提取业务信息。建档式规则条码类型支持选择外部条码，用于支持外部条码生成条码档案，建档式规则支持序列号；解析式规则条码类型支持选择序列号，用于支持首次入库扫描识别序列号，支持指定编码或解析的业务属性，支持特征。
2）条码档案：可以导入方式生成条码档案，支持自定义导入模板；支持根据建档式规则创建物料的条码和箱码；可以手工指定物料生码；支持参照单据、存量生码；也可支持单据保存审核时自动生码；支持设计条码标签，可以为不同的条码设定不同的打印样式。
特殊说明：原来内置的友空间扫码功能不变，但由于效率问题不推荐，故不做为核心功能描述。有移动端仓储作业需求的客户主推“供应链/采购供应/PDA仓储作业”产品。</t>
    </r>
  </si>
  <si>
    <t>制造云</t>
  </si>
  <si>
    <t>生产制造</t>
  </si>
  <si>
    <t>生产计划</t>
  </si>
  <si>
    <t>生产计划包括主生产计划、需求管理、计划模拟、物料需求计划和批次需求计划。企业可根据企业的营销模式和供应驱动方式，匹配最佳的计划方案。</t>
  </si>
  <si>
    <t>生产管理</t>
  </si>
  <si>
    <t>必须购买“库存管理”；建议关联购买“产品成本”</t>
  </si>
  <si>
    <t>提供面对物料清单和工艺路线的变更管理过程，以及版本管理和更执行的能力
提供生产订单的生成、分割和合并的能力，面向生产订单提供齐套分析、完工申报、材料检查的能力
提供面向装配生产线，基于能力的排程安排能力。</t>
  </si>
  <si>
    <t>车间管理</t>
  </si>
  <si>
    <t>必须购买“生产管理”</t>
  </si>
  <si>
    <t xml:space="preserve"> 针对企业车间常见的两种加工组织模式：任务模式和流转卡模式，提供完整PC端闭环应用，管理和监控工序加工进度。如果需要PDA端操作，请选择【制造云-生产制造-PDA车间作业】 。</t>
  </si>
  <si>
    <t>委外管理</t>
  </si>
  <si>
    <t>必须购买“库存管理”,“采购管理”；建议关联购买“产品成本”</t>
  </si>
  <si>
    <t>同时提供全程委外和工序委外两种模式。在使用工序委外时，前提是购买生产管理；车间管理，不是使用工序委外的前提条件。</t>
  </si>
  <si>
    <t>生产分析</t>
  </si>
  <si>
    <t>1.必须购买“生产管理”，建议购买“委外管理”
2.开通数据服务默认每租户提供5GB数仓，超过5G需要加购数仓；具体请参考“存储空间服务-数智应用服务数仓-mysql-schema”的购买规则。
3.若有个性化调整看板页面的需求，建议加购「数据服务-智能分析-数据分析」或「平台-报表-报表平台」</t>
  </si>
  <si>
    <t>包含：生产管控看板、车间管控看板、委外管控看板。
提供生产履约、产量、质量、物控、成本、人效等分析主题；关注生产线的效率和产能；关注生产过程中的瓶颈和问题，并采取措施进行优化和改进，确保按时保质保量的交付
若有个性化调整看板页面的需求，建议加购「数据服务-智能分析-数据分析」或「平台-报表-报表平台」</t>
  </si>
  <si>
    <t>包含：生产管控看板、车间管控看板、委外管控看板。
提供生产履约、产量、质量、物控、成本、人效等分析主题；关注生产线的效率和产能；关注生产过程中的瓶颈和问题，并采取措施进行优化和改进，确保按时保质保量的交付</t>
  </si>
  <si>
    <t>生产分析助理</t>
  </si>
  <si>
    <t>必须购买“生产分析”、“智能体运营平台”</t>
  </si>
  <si>
    <t>聚焦于对生产数据进行整合分析,实现对生产整体情况/延期/质量情况总结分析，订单全流程可视化追踪与异常订单预警，精准定位生产瓶颈（如物料短缺）等问题，定位制造企业智能化升级的“数字大脑”，全方位助力企业构建以数据为核心的敏捷型智能制造生态。</t>
  </si>
  <si>
    <t>质量管理</t>
  </si>
  <si>
    <t>质检管理</t>
  </si>
  <si>
    <t>提供质检基础模型、到货质检、完工质检、在库质检、工序质检等功能；同时支持检验过程：支持企业多步骤检验；按照检验对象维度动态匹配确定检验标准、检验步骤配置、按检验步骤生成对应的原始记录；针对原始记录在检验单实现综合判定；支持样品管理：包括样品定义、取样方案、制样方案、取样、制样及样品对应的原始记录；</t>
  </si>
  <si>
    <t>质量追溯</t>
  </si>
  <si>
    <t xml:space="preserve"> 质量追溯可以构建成品批号序列号与部件及原材料的批号序列号的使用关系，并可实现正向及逆向追溯查询。 </t>
  </si>
  <si>
    <t>质量分析</t>
  </si>
  <si>
    <t>1.必须购买“质量管理”，建议购买“质量追溯”
2.开通数据服务默认每租户提供5GB数仓，超过5G需要加购数仓；具体请参考“存储空间服务-数智应用服务数仓-mysql-schema”的购买规则。
3.若有个性化调整看板页面的需求，建议加购「数据服务-智能分析-数据分析」或「平台-报表-报表平台」</t>
  </si>
  <si>
    <t>包含：质量管控看板，还有采购、生产质量，质检时效、检验项目、质量问题等二级看板。
建立和维护有效的质量控制和质量保证体系，确保从原材料采购到产品生产和服务的各个环节都能够得到严格控制和监督。
若有个性化调整看板页面的需求，建议加购「数据服务-智能分析-数据分析」或「平台-报表-报表平台」</t>
  </si>
  <si>
    <t>质量分析助理</t>
  </si>
  <si>
    <t>必须购买“质量分析”、必须购买“智能体运营平台”</t>
  </si>
  <si>
    <t>聚焦于对质检数据进行整合、分析、总结，能提供整体检验或不同检验类型的日报、周报、月报展示与深度分析，基于批次 / 序列号实现产品正逆向精准追溯。同时，可开展 SPC 分析，涵盖计数型（离散型数据，如合格率、返工率）和计量型（连续数据，如温度、长度等）数据处理、过程能力计算等，还支持对质检数据进行灵活问答，全方位助力质量把控。</t>
  </si>
  <si>
    <t>设备后服务</t>
  </si>
  <si>
    <t>仅支持已购买老客户续费；不支持新购、加购</t>
  </si>
  <si>
    <t>设备后服务为装备制造企业的后服务领域提供应用支撑，帮助制造企业服务化转型。提供了维修工单服务、故障报修、服务申请、服务评价、服务互动、设备信息查询、进度查询、调查问卷、消息接收等产品能力。产品形态有PC、APP、微信小程序等方便各类人员 便捷应用。</t>
  </si>
  <si>
    <t>人力云</t>
  </si>
  <si>
    <t>组织与员工管理</t>
  </si>
  <si>
    <t>组织与员工管理是人力云的业务底座，以提供全面、准确、合规的组织、人员信息为目标，面向多组织、多业态、多地点、多工种的成长型企业，提供了全时间轴组织架构和人员档案配置与记录以及灵活的组织拆分与合并、人员入转调离、合同新签续签、电子合同、员工证明、员工关怀等业务流程管理，为客户人力管理升级和组织赋能、目标落地提供最全面的基础能力。
编制管理包含编制上报、编制下达分解、编制控制、统计分析。支持按组织部门及多维度校验编制与入职调入过程控制。</t>
  </si>
  <si>
    <t>1、包含组织管理、员工管理、合同协议、员工服务、编制管理、招聘需求
2、员工入职信息采集证件OCR识别需额外购买卡证识别OCR
3、劳动合同电子签需要额外购买可信签份数</t>
  </si>
  <si>
    <t>人事智能助理</t>
  </si>
  <si>
    <t>必须购买“组织与员工管理”与“智能体运营平台”</t>
  </si>
  <si>
    <t>以数智员工方式执行员工管理自动化。
包含入职采集信息自动催办、智能复核与自动确认，自助扫码报到后的自动入职确认。自动发起转正与合同续签流程。自动离职确认。员工证明的自动审核、自动发起电子签及自动落章。离职自动发起离职证明电子签。</t>
  </si>
  <si>
    <t>时间管理</t>
  </si>
  <si>
    <t>假勤管理</t>
  </si>
  <si>
    <t>假勤管理含考勤排班、休假、移动打卡；假勤管理是指企业根据相关法律法规和内部规章制度，对员工的休假申请、出勤情况、考勤记录等进行统一管理和监督的过程。这一过程旨在确保员工能够合理安排休息与工作时间，维护企业的正常运营秩序，同时提高员工的工作效率和积极性。</t>
  </si>
  <si>
    <t>1、可独立使用不依赖组织与员工管理，可与协同云组合售卖</t>
  </si>
  <si>
    <t>假勤智能助理</t>
  </si>
  <si>
    <t>必须购买“假勤管理”与“智能体运营平台”</t>
  </si>
  <si>
    <t>包含假勤日常巡检，排班缺漏人员提醒、快速批量排班和排班结果分析，期末异常考勤处理和期末结果处理，支持在途业务催办及快速审批，考勤月报自动发送和智能审核。</t>
  </si>
  <si>
    <t>全面薪酬</t>
  </si>
  <si>
    <t>薪酬核算</t>
  </si>
  <si>
    <t>薪酬核算包含复杂场景定调薪与算薪全流程、社保与个税业务、成本分摊及常用报表与分析看板。包含以下3个模块。
薪资核算：支持根据企业的发薪期间、发薪范围、薪酬结构、发薪项目等设置符合企业薪酬制度的发薪方案；进行日常的薪资数据维护、薪酬计算、发薪申请审批等业务流程；对于薪酬计算的结果，支持直接导出报盘文件或与现金管理集成应用，通过现金模块直接进行网银发放；支持在线个税申报、税款缴纳；支持与财务模块集成，薪资分摊生成总账凭证。支持发薪前员工与经理确认，支持工资条及确认。
薪资预算：支持预算项目、预算编制、预算看板及分析；支持按照企业管理需求设置预算的管控模式，设置预算项目、预算控制与预警方式；按照管控模式和预算项目进行预算的制定和发布；根据发布的预算进行薪资支付的控制和预警；根据企业经营状况进行预算的调整；在预算管理的过程中形成企业的预算及执行报表。
社保管理：包含社保业务办理、社保档案、社保缴交、社保分析。 企业可灵活设置险种及方案，系统预置通用险种，支持自定义扩展；支持社保增员/减员/变更等多种社保业务办理；按照最新的社保档案及缴交规则生成缴交数据，支持对历史月进行社保补缴；支持社保档案查询。
薪酬核算配合全员应用自助服务可提供工资条。</t>
  </si>
  <si>
    <t>1、包含薪资核算、薪资预算、社保管理
2、可独立使用不依赖组织与员工管理
3、个税直连需额外购买个税通
4、工资条需购买全员应用自助服务
5、工资条二次密码需额外购买apilink短信API接口次数</t>
  </si>
  <si>
    <t>奖金与佣金管理</t>
  </si>
  <si>
    <t>必须购买“薪酬核算”</t>
  </si>
  <si>
    <t xml:space="preserve">包含佣金管理与奖金分配。
佣金管理包含佣金规则表，数据表格设置，佣金结果，佣金方案，原始数据，佣金计算活动。佣金管理支持佣金计算和佣金方案管理，提升企业整体销售激励政策的决策性。
奖金分配包含奖金包测算、奖金包管理、奖金分配、奖金台账和奖金发放，支持奖金包测算，可配置不同影响因素及取值规则；根据不同的分配场景，制定不同奖金类别的奖金包；根据不同的奖金分配需求，发起奖金分配任务；支持多组织/部门层级的奖金分配，发起奖金分配审批；查看奖金分配结果明细、奖金分配的统计数据；根据奖金分配结果制定发放计划，多次发放或一次发放；在薪酬计算时关联引用奖金发放数据进行计算发放 </t>
  </si>
  <si>
    <t>包含佣金管理、奖金分配</t>
  </si>
  <si>
    <t>薪酬智能助理</t>
  </si>
  <si>
    <t>必须购买“薪酬核算”与“智能体运营平台”</t>
  </si>
  <si>
    <t>自动创建与执行算薪任务、数据核对。自动生成社保数据。自动执行个税人员报送与附加扣除下载。自动发布工资条。自动生成个税申报表与银行报盘文件。</t>
  </si>
  <si>
    <t>绩效管理</t>
  </si>
  <si>
    <t>必须购买“组织与员工管理”</t>
  </si>
  <si>
    <t>绩效管理包括员工绩效与组织绩效。提供从绩效指标指定、指标审核、过程跟踪、结果评价、绩效校准到结果应用的完整绩效管理过程。支持按员工、组织部门两类考核对象，支持定性、定量指标计算，支持多考核关系、多指标模版等特性。</t>
  </si>
  <si>
    <t>人才管理</t>
  </si>
  <si>
    <t>人才发展</t>
  </si>
  <si>
    <t>人才发展支持多维度人才评价盘点，自动生成人才宫格实现人才的分层管理与发展，针对性开展人才的培养、选拔、改进与调整。通过人才池与个人发展计划，建立人才储备与导师指导机制。 为关键岗位建立人才后备梯队，实时跟踪梯队状态为组织成长发展提供人才供给保障。</t>
  </si>
  <si>
    <t>智能人才发现</t>
  </si>
  <si>
    <t>智能人才发现包含人才画像、人才发现与人才标签。
人才画像包含多维度人才档案可视化呈现，通过一页纸形式展示员工全景信息。 支持人才画像在不同维度的对比分析与展示。
人才发现包含：人才标签、人才发现（标签找人、以岗找人、以人找人、项目找人）。智能人才发现协助用户更轻松地找到所需人才。通过多场景化模型，如标签找人、以岗找人、以人找人、项目找人等，实现不同场景下的人才需求匹配。例如人岗匹配、人员相似度匹配等模型中，融合了知识图谱、NLP、意图识别等先进技术，以提高精度和匹配度，从而解决用户面临的人才短缺难题。
人才标签提供了标签体系管理能力，可通过手动、批量规则的方式为员工打标签。标签可用于人才画像与人才发现。</t>
  </si>
  <si>
    <t>包含人才画像、人才发现、人才标签</t>
  </si>
  <si>
    <t>人才发现助理</t>
  </si>
  <si>
    <t>必须购买“智能人才发现”与“智能体运营平台”</t>
  </si>
  <si>
    <t>通过自然语言交互的方式，支持多场景找人，支持大模型生成人岗匹配模型，支持对具体候选人详情查看与评价分析，以及多个候选人进行对比查看与对比分析评价，支持一键分享等功能。</t>
  </si>
  <si>
    <t>人力分析</t>
  </si>
  <si>
    <t>人力数智分析</t>
  </si>
  <si>
    <t>必须购买“组织与员工管理”和“智能体运营平台”</t>
  </si>
  <si>
    <t>人力数智分析为各模块主题分析提供chatbi方式的生图能力与诊断分析。并提供了组织效能分析、人效分析及CHO与业务管理者驾驶舱。</t>
  </si>
  <si>
    <t xml:space="preserve">数据范围依赖各主题分析所在的业务模块。 </t>
  </si>
  <si>
    <t>项目云</t>
  </si>
  <si>
    <t>项目过程</t>
  </si>
  <si>
    <t>项目过程管理，提供项目启动、策划、执行、监控、收尾全生命周期管理服务，完成从时间、成本、进度三维管控（含项目立项、资源管理（人员、物资）、项目预算、进度管理、项目履约（销售、采购）、项目收尾（验收、结项）及项目分析服务），为企业精细化数智管理提供强有力支撑，提高项目运营效率。</t>
  </si>
  <si>
    <t>项目制造</t>
  </si>
  <si>
    <t>必须购买“项目过程”和“生产管理”和“生产计划”</t>
  </si>
  <si>
    <t>制造类项目高级特性，依赖项目过程、供应链、制造云，提供基于项目物资需求运行MRP、定义BOM传输点、BOM传输执行，跨WBS共享库存、项目网络视图、计划执行工作台等核心能力</t>
  </si>
  <si>
    <t>项目风险</t>
  </si>
  <si>
    <t>必须购买“项目过程”</t>
  </si>
  <si>
    <t>依赖项目过程、项目成员应用，提供风险指标定义，支持按风险指标、业务对象设置风险规则、支持定义项目风险监控方案及智能监控企业项目风险，支持扩展实施风险监控，支持对风险检检查结果确认等风险管理能力</t>
  </si>
  <si>
    <t>项目预算</t>
  </si>
  <si>
    <t>项目预算，包含项目预算科目表、预算编制方案、预算编制、预算执行规则设置等。</t>
  </si>
  <si>
    <t>工程项目</t>
  </si>
  <si>
    <t>依赖项目过程，提供基于工程收款合同、对甲签证确认、过程结算、合同结算、应收结算清单等；工程付款合同、工程报量、签证确认，进度款结算，最终结算、应付结算清单、工程项目产出物，支持工程材料结算等</t>
  </si>
  <si>
    <t>项目分析</t>
  </si>
  <si>
    <t>依赖项目过程，提供多视角、多主题的看板及统计分析报表，主要包含项目支出看板、项目销售看板、项目WBS预实对比、项目WBS业财综合统计等</t>
  </si>
  <si>
    <t>费控服务</t>
  </si>
  <si>
    <t>费用报账（智能版）</t>
  </si>
  <si>
    <t>用户数</t>
  </si>
  <si>
    <t>21-200</t>
  </si>
  <si>
    <t>1、必须购买“智能体运营平台”
2、开通数据服务默认每租户提供5GB数仓，超过5G需要加购数仓；具体请参考“存储空间服务-数智应用服务数仓-mysql-schema”的购买规则。
3、若有个性化调整看板页面的需求，建议加购「数据服务-智能分析-数据分析」或「平台-报表-报表平台」</t>
  </si>
  <si>
    <t>费用报账（智能版）为企业先进的对私报销、对公支付和商旅管理解决方案，通过智能费控服务系统，实现企业费用的精细化管理。致力于加速费用报销的处理效率，简化相关流程，通过智能稽核对交易进行审计稽查，从而消除报销人报销及财务人员审核的繁琐任务，让费控工作更简捷，助力企业实现卓越运营。企业有对公支付报账业务管理，还需要购买“收支合同“。智能版提供以下智能能力：
1、智能报销数智员工能力，支持费用报销订单自动拉取、智能生单等能力；
2、支持行程推荐、费用预估、查询天气、标准和预警提醒等能力。必须购买“商旅管理智能版”
3、费控数据服务提供【分析全景概览】和【费用风控主题】节假日市内交通风险分析、大额市内交通风险分析、同一天高频市内交通风险分析；
4、新增【费用风控主题】敏感地点交通风险分析、发票敏感词风险分析、单据敏感词风险分析。</t>
  </si>
  <si>
    <t>201-500</t>
  </si>
  <si>
    <t>501-2000</t>
  </si>
  <si>
    <t>费用报账（基础版）</t>
  </si>
  <si>
    <t>21-100</t>
  </si>
  <si>
    <t>费用报账（基础版）为企业先进的对私报销、对公支付和商旅管理解决方案，通过费控服务系统，实现企业费用的精细化管理。致力于加速费用报销的处理效率，简化相关流程，通过智能稽核对交易进行审计稽查，从而消除报销人报销及财务人员审核的繁琐任务，让费控工作更简捷，助力企业实现卓越运营。企业有对公支付报账业务管理，还需要购买“收支合同“。</t>
  </si>
  <si>
    <t>101-200</t>
  </si>
  <si>
    <t>201-2000</t>
  </si>
  <si>
    <t>费用预算</t>
  </si>
  <si>
    <t>必须购买“费用报账（智能版）”或“费用报账（基础版）”</t>
  </si>
  <si>
    <t>支持费用预算编制、调整、执行控制与预算分析管理。</t>
  </si>
  <si>
    <t>费控APP-钉钉集成</t>
  </si>
  <si>
    <t>支持费控APP与钉钉开箱即用集成，支持待办统一归集、单点登录、移动审批等。</t>
  </si>
  <si>
    <t>企业微信集成</t>
  </si>
  <si>
    <t>如果需要费控与企业微信集成，仅涉及费控模块的待办统一归集、单点登录、移动审批，请购买“费用报账（智能版）”或“费用报账（基础版）”。</t>
  </si>
  <si>
    <t>不允许新购、加购，仅支持已购买客户续费</t>
  </si>
  <si>
    <t>若仅为费控APP与企业微信集成，仅涉及费控模块的待办统一归集、单点登录、移动审批；</t>
  </si>
  <si>
    <t>若仅选购费控服务，则需保持与费控服务用户数一致。</t>
  </si>
  <si>
    <t>费控U8/U8C/U9C总账集成</t>
  </si>
  <si>
    <t>支持YonSuite费控与U8/U8C/U9C总账对接。</t>
  </si>
  <si>
    <t>商旅服务</t>
  </si>
  <si>
    <t>商旅管理（基础版）</t>
  </si>
  <si>
    <t>建议与费控同版本组合销售</t>
  </si>
  <si>
    <t>提供差旅出行跳转版预订服务，包括机票、酒店、火车票、用车。支持差旅预订/差旅审核/对账/结算的自动化场景，帮助企业增强合规管控、实现降本增效。默认包含3家服务商的开通服务。</t>
  </si>
  <si>
    <t>商旅管理（智能版）</t>
  </si>
  <si>
    <t>1、必须购买“智能体运营平台”；
2、商务系统下单必须勾选“商旅服务智能共享许可”
3、建议与费控同版本组合销售</t>
  </si>
  <si>
    <t>提供差旅出行跳转版预订服务，包括机票、酒店、火车票、用车。支持智能预订/智能行程规划/智能审核/智能对账/智能结算能力，帮助企业实现降本增效。默认包含3家服务商的开通服务。</t>
  </si>
  <si>
    <t>企业支出（智能版）</t>
  </si>
  <si>
    <t>1、必须购买“商旅管理智能版”；
2、商务系统下单必须勾选“商旅服务智能共享许可”</t>
  </si>
  <si>
    <t>场景包含差旅用餐/外卖用餐/商务宴请/福利用餐/办公用品采购/福利平台采购</t>
  </si>
  <si>
    <t>新增服务商</t>
  </si>
  <si>
    <t>服务商数</t>
  </si>
  <si>
    <t>必须购买“商旅管理（智能版）”或“商旅管理（基础版）”</t>
  </si>
  <si>
    <t>支持新增商旅、用餐、福利等服务商资源对接。</t>
  </si>
  <si>
    <t>客户需求超过3家商旅服务商后，每增加1家每年增加0.5万元/年，建议实施工时为每家服务商15人天。</t>
  </si>
  <si>
    <t>综合切分项工具</t>
  </si>
  <si>
    <t>特性</t>
  </si>
  <si>
    <t>一次性收费</t>
  </si>
  <si>
    <t>必须购买“产品实际成本”</t>
  </si>
  <si>
    <t>支持成本结转方式从综合结转向分项结转切换，实现精细化核算。该工具支持在已发生业务后，对成本结转方式，从综合结转更改为分项结转，从而为企业提供更加明细的成本核算数据。</t>
  </si>
  <si>
    <t>税务服务</t>
  </si>
  <si>
    <t>进项发票</t>
  </si>
  <si>
    <t>税号数</t>
  </si>
  <si>
    <t>阶梯许可（元）：
2-20：1,500；
21-50：1,000；
51及以上：600。
许可名称为：“发票服务许可数”，该许可起售门槛1个。</t>
  </si>
  <si>
    <t>如果需要做发票OCR识别，请购买“平台-OCR识别服务-OCR(发票拍照、识别)”；
如果需要做发票查验，请购买“增值税发票解析验真；
如果需要从税局直接获取进项发票或做勾选认证，请购买“勾选认证通道”</t>
  </si>
  <si>
    <t>对进项发票进行统一的接收、查验、管理，建立统一的企业受票台账，及时发现问题票、假票、重复报销的发票，降低财务风险、简化财务流程。支持多个票种的数据采集。支持企业费用报销、采购报账等受票业务，并提供多种OpenAPI，与业务系统实现对接。提供进项发票抵扣、进项转出等业务操作。提供勾选认证功能。认证通过的发票数据形成抵扣统计表、抵扣明细表。</t>
  </si>
  <si>
    <t>多税号，需购买多组织。</t>
  </si>
  <si>
    <t>销项发票</t>
  </si>
  <si>
    <t>购买销项发票管理必须同时购买销项开票集成</t>
  </si>
  <si>
    <t>支持纸电票一体化开具。支持数电电票（普票、专票）、数电纸票业务开票。支持货物运输服务、旅客运输服务、不动产销售服务、不动产经营租赁等多种特定发票开具。支持多种OpenAPI与各类业务系统实现集成开票、移动开票、二维码扫码开票、微信公众号自助开票、预约开票等多种应用场景。提供内容丰富的开票数据查询。</t>
  </si>
  <si>
    <t>销项开票集成</t>
  </si>
  <si>
    <t>2个及以上</t>
  </si>
  <si>
    <t>1、必须购买“销项发票”；
2、填写客户实际使用销项发票的税号数</t>
  </si>
  <si>
    <t>提供非乐企模式下自动开具数电票的基础服务。</t>
  </si>
  <si>
    <t>勾选认证通道</t>
  </si>
  <si>
    <t>1-20</t>
  </si>
  <si>
    <t>必须购买“进项发票”或“增值税及附加税费”</t>
  </si>
  <si>
    <t>通过勾选认证通道可以直连税局进行进项发票的勾选认证、进项发票下载、销项发票下载等业务处理。</t>
  </si>
  <si>
    <t>21-50</t>
  </si>
  <si>
    <t>51及以上</t>
  </si>
  <si>
    <t>乐企集成</t>
  </si>
  <si>
    <t>必须购买“进项发票”或“销项发票”</t>
  </si>
  <si>
    <t>为取得乐企资质的企业提供直联乐企平台开票、用票的集成服务。 
如果用户只有乐企开票资质，必须购买“销项发票”；
如果用户具有开票和用票资质，必须购买“销项发票”和“进项发票”</t>
  </si>
  <si>
    <t>客户需要具备乐企开票、用票资质</t>
  </si>
  <si>
    <t>增值税发票解析验真</t>
  </si>
  <si>
    <t>次数</t>
  </si>
  <si>
    <t>必须购买“税务服务-进项发票”或“采购云-采购协同”或“费控服务-费用报账（智能版）或费用报账（基础版）”或“资产云-资产管理与经营-资产实物管理”或“资产云-资产管理与经营-资产租赁”或“资产云-资产维修维护-设备维修维护”中的至少一个</t>
  </si>
  <si>
    <t>提供增值税发票解析验真服务（含纸票、电子发票）</t>
  </si>
  <si>
    <t>第一次购买“进项发票”的客户，按租户赠送1000次增值税发票解析验真服务。</t>
  </si>
  <si>
    <t>软证书</t>
  </si>
  <si>
    <t>必须购买“销项发票”或“进项发票”或“税企直连”任意模块</t>
  </si>
  <si>
    <t>支持企业软证书授权和获取，可同时支持进项、销项、电子报税等免硬件、短信验证码登录电子税务局。目前支持软证书登录的地区：
北京、上海、湖南、新疆、宁波、山西、内蒙古、黑龙江、浙江、安徽、福建（不含厦门）、江西、山东、青岛、河南、广东（不含深圳）、广西、海南、重庆、四川、贵州、陕西、青海、宁夏
除已购买"乐企开票集成”等乐企相关物料的项目外，其他均建议购买软证书，以保证开电子报税对接电子税务后登录的效率和稳定性。</t>
  </si>
  <si>
    <t>登录保持</t>
  </si>
  <si>
    <t>作为软证书不适用省份的补充能力，能保持电子税务局12小时在线登录状态，不允许打折</t>
  </si>
  <si>
    <t>增值税及附加税费</t>
  </si>
  <si>
    <t>阶梯许可（元）：
1-20：2,000 ；
21-50：1,500；
51及以上：1,000。
许可名称为：“税务服务许可数”，该许可起售门槛1个。</t>
  </si>
  <si>
    <t>必须购买“进项发票”</t>
  </si>
  <si>
    <t>增值税主要是对增值税的进项、销项、减免税数据进行归集、处理、智能分析生成报表等综合服务模块。主要提供非税控发票的录入、视同销售管理、未开票收入管理、进项转出管理、农产品核定扣除管理、进销项税会差异比对、优惠政策管理、预缴管理、增值税及附加税费申报等业务处理。</t>
  </si>
  <si>
    <t xml:space="preserve">多税号，需购买多组织。
</t>
  </si>
  <si>
    <t>消费税及附加税费</t>
  </si>
  <si>
    <t>消费税及附加税费管理主要为在我国境内从事生产、委托加工和进口应税消费品的单位和个人，在特定环节就其销售额或销售数量，计算需要缴纳消费税金额，协助客户完成消费税及附加税费纳税申报工作。</t>
  </si>
  <si>
    <t>企业所得税</t>
  </si>
  <si>
    <t>支持企业所得税总分机构分配方案设置、三项因素自动取数、分配比例计算，并支持申报表自动取数。支持对企业所得税优惠管理，可管理中央或者地方给予企业关于所得税方面的税收优惠。优惠政策通常涉及收入、税率和税额。
支持企业汇算清缴管理，维护汇算清缴相关台账、填写汇算清缴工作底稿，汇算清缴申报表自动取数。为企业完成汇算清缴工作提供了工具。
系统提供按照税法规定，对于符合条件的固定资产，企业可以享受加速折旧政策。固定资产加速折旧功能可以协助企业筛查符合加速折旧政策的固定资产，管理税会差异，计算纳税调整。</t>
  </si>
  <si>
    <t>研发费用管理</t>
  </si>
  <si>
    <t>支持多口径研发费用归集、分配合规管理，自动生成研发加计扣除、高新技术企业对研发费用辅助账、辅助账汇总表</t>
  </si>
  <si>
    <t>财行税和其它税费</t>
  </si>
  <si>
    <t>财产行为税管理提供了合同及其他应税凭证、房产、土地、环保税的管理功能，通过相应的台账能够自动生成各税种申报表。该模块支持税种为环境保护税、资源税、印花税、房产税、城镇土地使用税、土地增值税（非房开）、车船税、耕地占用税、契税。以及车辆购置税，工会经费，残疾人就业保障金，文化事业建设费，水利建设专项通过相应的台账能够自动生成各税种申报表。</t>
  </si>
  <si>
    <t>税务报表报告</t>
  </si>
  <si>
    <t>针对重点税源以及财务申报表等特殊事项申报。</t>
  </si>
  <si>
    <t>税务分析</t>
  </si>
  <si>
    <t>1、开通数据服务默认每租户提供5GB数仓，超过5G需要加购数仓；具体请参考“存储空间服务-数智应用服务数仓-mysql-schema”的购买规则。
2、若有个性化调整看板页面的需求，建议加购「数据服务-智能分析-数据分析」或「平台-报表-报表平台」</t>
  </si>
  <si>
    <t>对企业的所有发票进行合规性、认证风险、异常发票检查，及时发现企业存在问题，对事前、事后跟踪统计分析，减少企业风险，同时帮助企业预测应交增值税、及税负率，帮助企业实现细维度管理，预测当月应交增值税，提前做税务筹划。</t>
  </si>
  <si>
    <t>税务风控</t>
  </si>
  <si>
    <t>风控预警服务包括进项风控预警、专票获取预警、税务风险评测、发票自检、自动预警、合规校验、供应商黑名单、客户黑名单和预警消息等功能。帮助企业规避增值税发票相关的风险。帮助企业规避纳税申报过程中的风险。</t>
  </si>
  <si>
    <t>税企直连</t>
  </si>
  <si>
    <t>必须购买“增值税及附加税费”或“企业所得税”或“财行税和其它税费”或“税务报表报告”任意一个或多个模块</t>
  </si>
  <si>
    <t>税企直连为企业与税局之间建立直接的数据传输通道，系统提供各个税种申报表的自动填报、各种税款的在线缴款和完税资料下载归档。支持通过内部系统直接向税务部门提交或下载涉税数据，包括：乐企发票上传、乐企汇总确认、发票数据下载等。</t>
  </si>
  <si>
    <t>1、多税号，需购买多组织。
2、系统可支持的直连的省份和地区的电子税局、可在线申报的税种在不断更新。与客户签订合同前，请确认当地电子报税支持的具体场景、税种、区域，税种等信息，详见以下链接中的文档（实时更新）：https://docs.qq.com/sheet/DZFNjU05ka1lUSFVo；具体支持地区和税种请咨询产品联系人；</t>
  </si>
  <si>
    <t>税务风险评测</t>
  </si>
  <si>
    <t>检测企业的申报表数据，帮助企业规避纳税申报过程中的风险。系统能够检测六大类涉税风险：增值税税收风险、所得税税收风险、隐瞒收入风险、虚增成本费用风险、往来核算风险以及其他税费风险。系统可生成风险报告。便于企业自查自检加强税务风险自控。</t>
  </si>
  <si>
    <t>智能税务助理</t>
  </si>
  <si>
    <t>1、至少购买税务服务下的一个税务产品。
2、必须购买“智能体运营平台”。
例如：至少购买【进项发票】、【销项发票】、【增值税及附加税费】、【企业所得税】、【税务报表报告】中的一个产品。购买的税务服务产品越多，智能税务助理的税收政策推荐内容越丰富全面。</t>
  </si>
  <si>
    <t>税收政策问答：基于税务机关颁布的财税政策法规和答疑文件，提供政策问答；
税收优惠政策推荐：根据纳税人画像精准推荐适用的税收优惠政策，推荐最优优惠政策方案</t>
  </si>
  <si>
    <t>电子会计档案</t>
  </si>
  <si>
    <t>全宗数量</t>
  </si>
  <si>
    <t>2-20</t>
  </si>
  <si>
    <t>系统提供档案接收、档案整理、档案保存、档案利用、档案统计、档案处置功能。支持业务单据、相关凭证、凭证附件、税务发票、完税材料、财务报表等会计资料的电子归档管理。</t>
  </si>
  <si>
    <t>1、全宗数量即核算账簿数；
2、多全宗，需考虑购买多组织。</t>
  </si>
  <si>
    <t>智能归档助理</t>
  </si>
  <si>
    <t>1、必须购买“电子会计档案”；
2、必须购买“智能体运营平台”</t>
  </si>
  <si>
    <t>支持自动装册、支持自动归档、支持自动上架、支持银行回单通过总账勾兑码自动关联凭证等技能</t>
  </si>
  <si>
    <t>合同管理</t>
  </si>
  <si>
    <t>数智合同</t>
  </si>
  <si>
    <t>1个及以上</t>
  </si>
  <si>
    <t>1、必须购买“合同承办人应用”
2、如果需要在线编辑，需要购买“协同云-文档在线协作”；
3、如果需要进行电子签约，需要购买“可信签-电子合同签署流量”</t>
  </si>
  <si>
    <t>包含应用：合同准备、合同缔约中心、合同缔约管理、合同事务管理、合同中心、合同分析、可信签配置
合同缔约，提供通用合同缔约过程管理，包括合同管理体系建立、起草、审批、签署、生效、变更、办结统计分析等全生命周期管理服务，同时为BIP中的各领域业务合同提供统一的缔约入口
合同中心：BIP的统一合同数据资产中心，可归集和查询合同缔约、业务履约、财务结算数据，如采购、销售的合同信息、订单信息、收付款和结算信息等</t>
  </si>
  <si>
    <t>数智合同定价：（数智合同基础价+许可价+合同承办人应用）</t>
  </si>
  <si>
    <t>合同承办人应用</t>
  </si>
  <si>
    <t>21及以上</t>
  </si>
  <si>
    <t>必须购买“数智合同”</t>
  </si>
  <si>
    <t>主要功能：合同起草、审批、我的签署、我的合同（含新增、变更）等。主要应用对象：合同承办的业务人员。
数智合同承办人应用针对的是合同承办人员，负责合同起草等业务操作，若对于管理用户和系统管理员，需要购买专业许可；包含：合同缔约中心、我的合同、合同审批、合同签署、承办人工作台、合同管理首页</t>
  </si>
  <si>
    <t>数智合同助理</t>
  </si>
  <si>
    <t>必须购买“数智合同”和“智能体运营平台”</t>
  </si>
  <si>
    <t>提供合同智能问答、智能比对、智能识别起草、智能识别审核服务（智能比对：提供独立的文本比对能力，通过OCR等技术,对文本进行智能比对，快速比对文本差异信息。在数智合同中可比对各阶段合同文本内容，提升合同文本审核效率，降低合同文本审查风险；智能识别起草：提供合同文本智能识别能力，实现把文本内容识别后反向填写合同单据，从而实现快速起草合同的目的；智能识别审核：提供合同文本审查能力，根据系统配置的合同审查项和审查方案，实现合同起草、合同审批等环节时的文本智能审查能力。）</t>
  </si>
  <si>
    <t>采购云</t>
  </si>
  <si>
    <t>战略寻源</t>
  </si>
  <si>
    <t>供应商管理</t>
  </si>
  <si>
    <t xml:space="preserve">必须购买“多组织”；
供应商端的应用不收费
</t>
  </si>
  <si>
    <t>供应商注册审核、准入认证（包含认证评分、现场考察、样品试验、产品量试、协议签署）、供应商库（包含供应商管理档案和供应商画像）、供应商绩效评价、日常管理，实现供应商进入到退出全生命周期管理，并提供供应商绩效和供应商信息可视与管理。供应商准入支持OCR识别(开户行许可证、营业执照许可证、基本存款信息识别)</t>
  </si>
  <si>
    <t>询比价</t>
  </si>
  <si>
    <t>提供询比价的过程管理，包含采购需求、询比价，询价定标变更等。包含企业采购需询价发布、询价定标和变更；包含供应商在询比价的报价变更。如果购买了单边询比价，则无需购买询比价。</t>
  </si>
  <si>
    <t>单边询比价</t>
  </si>
  <si>
    <t>常见场景：搭配供应链-采购管理使用</t>
  </si>
  <si>
    <t>仅提供厂家自行录入询价比价单，记录询比价的结果；无询比价过程管理，不提供供应商使用。如果购买了询比价，则无需购买单边询比价。</t>
  </si>
  <si>
    <t>电子招投标</t>
  </si>
  <si>
    <t>招投标</t>
  </si>
  <si>
    <t>包括招标、谈判；支持多标段、初评、招标规则可配置、招投标过程文件归档等。不包括两阶段招标、音视频开评标、委托招标，不提供竞拍采购场景。</t>
  </si>
  <si>
    <t>供应链协同</t>
  </si>
  <si>
    <t>采购协同</t>
  </si>
  <si>
    <t xml:space="preserve">采购协同，包括订单到货协同 和 对账开票协同； 
（1）订单到货协同包含订单协同、发货协同、入库到货协同；
（2）对账开票协同：包含采购周期对账、采购发票收取，供应商端支持纸票OCR发票识别、验伪（该功能需购买“平台- OCR识别服务 -OCR(票据拍照、识别)”、标准服务“财务云-税务-增值税发票验真(含纸票、电子发票)”，并由采购方购买识别及验伪次数，相关要求依据云平台与财务云的政策）； </t>
  </si>
  <si>
    <t>委外协同</t>
  </si>
  <si>
    <t>主要应用于全程委外和工序委外与供应商业务协同的场景，包括委外订单确认协同、委外发料协同、库存上报、连续委外、委外成品发货到货签收协同等核心应用。</t>
  </si>
  <si>
    <t>质量协同</t>
  </si>
  <si>
    <t>主要包括质检结果与供应商协同确认，供应商问题整改全过程协同，索赔过程与供应商协同确认。</t>
  </si>
  <si>
    <t>采购数智应用</t>
  </si>
  <si>
    <t>采购分析</t>
  </si>
  <si>
    <t>首次开通数据服务每租户提供5GB数仓，超过5G需要加购数仓；具体请参考“存储空间服务-数智应用服务数仓-mysql-schema”的购买规则。</t>
  </si>
  <si>
    <t>包含：供应商看板、供应商360画像看板、采购履约看板、采购业务变动看板、寻源主题看板等。
供应商库管理有数可查，指标自动计算，灵活套用业务数据，考评有据；感知企业支出的分布和变化，有效控制和降低支出成本；数据化采购业务运营情况，支撑执行侧业务业务闭环，数据可视化。
若有个性化调整看板页面的需求，建议加购「数据服务-智能分析-数据分析」或「平台-报表-报表平台」</t>
  </si>
  <si>
    <t>独立使用采购云</t>
  </si>
  <si>
    <t>智能采购助理</t>
  </si>
  <si>
    <t>1、必须购买智能体运营平台；
2、必须购买采购云任一模块（除供应商协同）</t>
  </si>
  <si>
    <t>包含三部分能力：业务自动化、采购合同文本智能审查、招标文件智能生成。
在业务自动化应用场景下，智能采购助理是一个数智员工，可以帮助采购员自动完成询价、比价等工作。
采购合同文本智能审查场景下，智能采购助理通过大模型自动提取合同条款、利用NPL技术深入分析合同文本，识别潜在风险条款，并提供优化建议；
招标文件智能生成场景下，采购助理嵌入招投标的标书发布环节， 根据招标要求生成标书目录、生成标书 。</t>
  </si>
  <si>
    <t>供应链控制塔</t>
  </si>
  <si>
    <t>包含：供应链运营中心、采购分析、客户经营分析、库存分析
为CSCO构造供应链经营评价体系，通过履约时效分析、现金周期分析、库存综合指标等洞察供应链表现；通过履约时效体系的构建，来提升供应链服务水平和客户满意度。
采购分析和客户经营分析见对应产品模块说明；
库存分析包含库存健康指标看板，关注库存周转分析、库存风险预警分析等
若有个性化调整看板页面的需求，建议加购「数据服务-智能分析-数据分析」或「平台-报表-报表平台」</t>
  </si>
  <si>
    <t>库存健康顾问</t>
  </si>
  <si>
    <t>必须购买“库存管理”和“智能体运营平台”</t>
  </si>
  <si>
    <t>围绕库存管理全场景帮助用户进行发现问题、分析问题、提供建议方案；包括库存健康评估（例如仓库维度、物料维度）、影响因素定位（例如需求侧因素、供给侧因素）、动态安全库存优化方案、健康风险报告等。</t>
  </si>
  <si>
    <t>销售助理</t>
  </si>
  <si>
    <t>必须购买“销售管理”或“订货管理”或“销售自动化”；
必须购买“智能体运营平台”</t>
  </si>
  <si>
    <t>1、营销政策查询。包括查询商品价格、查询客户信用、查询客户费用。
2、根据指令快速生成销售报价单。根据业务员指令中的客户、商品信息补充客户、组织、商品、价格相关信息，并进行价盘、允限销校验，支持自动查询促销活动，自动生成的报价单卡片可以进行编辑、提交等操作。
3、根据指令快速生成销售订单。通过自然语言交互（语音、文本）快速下达订单指令，完成客户信息匹配、商品库存校验、信用审核、价格计算等流程，并生成标准销售订单。
4、根据已选商品自动匹配促销活动，提示在订单下方。</t>
  </si>
  <si>
    <t>优质优价</t>
  </si>
  <si>
    <t>仅支持与供应链一体化应用的场景，需要购买供应链云的“采购供应-采购管理”和制造云的“质量管理”服务配合使用</t>
  </si>
  <si>
    <t>大宗原材料的采购结算一般采取优质优价的方式，比如煤炭、有色金属矿石等。采供双方会在采购合同中约定质量标准和计价条款。产品的实际结算价格会依据到货入库后原料的实际检验结果来确定最终结算价格，质量高的高价，质量低的低价</t>
  </si>
  <si>
    <t>动态定价</t>
  </si>
  <si>
    <t>通过采购服务定价后，可支撑供应链云的“采购供应-采购管理”服务和制造云的“生产制造-委外管理”服务取价。</t>
  </si>
  <si>
    <t>包括动态维度定价和公式价。动态维度定价是价格中心基于多价格维度的存价、取价中台服务，支持企业根据管理制度和规定，在价格中心自定义设置灵活的存取价规则，用于单据按照多个价格维度（展开）定价和取价。</t>
  </si>
  <si>
    <t>库存计划</t>
  </si>
  <si>
    <t>帮助企业以最合理的成本满足企业高效运转的需求、保证供给，进行合理确定物资补货数量的计划。库存计划运算将收集如安全库存、需求申请、销售订单、调拨申请调拨订单、出库单等与供给如库存量、请购单、采购订单等根据匹配规则进行供需匹配，缺口部分将生成库存计划订单，计划订单可以下达请购单、委外订单、调拨订单等下游执行单据进行补货。</t>
  </si>
  <si>
    <t>PDA仓储作业</t>
  </si>
  <si>
    <t>特性+PDA终端数</t>
  </si>
  <si>
    <t>必须与“库存管理”和“条码管理”一起使用</t>
  </si>
  <si>
    <t>移动端仓储作业产品。任务驱动作业过程，支持按单/按料批量作业，高效作业，极致交互体验。典型场景：
1）采购/销售场景的收发料：接收采购/销售业务发来的收料/发料任务通知，验货及作业结束后，下推入库/出库。
2）调拨场景的收发料：接收调拨订单产生的出库任务通知、扫码验货及作业，完成调拨出库。调入组织收同样会收到调入任务通知，驱动后续入库环节。
3）生产场景的收发料：接收领料申请/产品入库产生的任务通知、扫码验货及作业，完成材料出库/产品入库。</t>
  </si>
  <si>
    <t>该产品为仓储现场作业人员的PDA端应用及车间现场人员的PDA端应用可以公共许可。用PDA端个数控制；
推荐品牌及型号（更多品牌可联系生态部门）见产品中心。</t>
  </si>
  <si>
    <t>PDA车间作业</t>
  </si>
  <si>
    <t>必须与“生产管理”和“条码管理”一起使用。</t>
  </si>
  <si>
    <t>该产品为车间现场人员的PDA端应用；
支持任务模式与流转卡模式两种车间组织模式的闭环应用，覆盖了从派工、开工、报工、检验、工序委外等车间执行的全面应用；购买此应用，需同时购买车间管理产品；如果有工序检验、完工检验的需求，需同时购买质量管理产品；如果有工序委外的需求，需同时购买委外管理产品；</t>
  </si>
  <si>
    <t>物料和BOM加密</t>
  </si>
  <si>
    <t>适用于需要对核心材料保密的企业。面向物料名称进行加密设置，并授权给权限人在业务单据（计划、生产、采购、库存等）中解密查看。</t>
  </si>
  <si>
    <t>产品选配</t>
  </si>
  <si>
    <t>必须购买“销售管理”</t>
  </si>
  <si>
    <t>基于超级BOM的参数化选配，适用于产品配置复杂、多变时，通过输入的配置参数决定配置价格、子件规格。适用于C2M场景。</t>
  </si>
  <si>
    <t>产能计划</t>
  </si>
  <si>
    <t>必须购买”生产计划“或”生产管理“</t>
  </si>
  <si>
    <t>针对企业的生产计划评估关键设备的产能需求能否满足，并通过调整产能需求和供给，使设备整体负荷达到最佳，提升生产计划的可执行性，最大化的满足实际需求。</t>
  </si>
  <si>
    <t>资产云</t>
  </si>
  <si>
    <t>资产管理与经营</t>
  </si>
  <si>
    <t>资产实物管理</t>
  </si>
  <si>
    <t>资产云专业用户数</t>
  </si>
  <si>
    <t>6-50</t>
  </si>
  <si>
    <t>资产全生命周期过程管理，支持资产从采购，项目产出物到实物资产卡片建帐，后续资产日常使用业务（包括变动、领用，借用、盘点等），直到报废处置全生命过程的跟踪管理，并支持与固定资产集成，实现资产业务信息同步固定资产，实物资产账获取固定资产核算数据的业财一体化应用。</t>
  </si>
  <si>
    <t>建议购买固定资产</t>
  </si>
  <si>
    <t>资产租赁</t>
  </si>
  <si>
    <t>51-150</t>
  </si>
  <si>
    <t>对企业的资产的租出与资产租入业务进行管理，提供了以租赁合同为中心，包括了租前申请，租后交接，保证金，租金结算等功能，并支持与财务税务一体化应用；资产租入管理支持按照新租赁准则要求，对租入资产进行使用权资产确认。</t>
  </si>
  <si>
    <t>资产维修维护</t>
  </si>
  <si>
    <t>设备维修维护</t>
  </si>
  <si>
    <t>151-300</t>
  </si>
  <si>
    <t>对企业设备资产的故障、维护与维修业务进行全过程管理，包括故障缺陷，周期性维护，计划维修，紧急维修等场景，实现对维修维护作业执行过程中进度、人员、材料，维修结束后的财务结算等全生命周期的过程管理。</t>
  </si>
  <si>
    <t>点巡检管理</t>
  </si>
  <si>
    <t>301及以上</t>
  </si>
  <si>
    <t>对企业设备资产的点检、巡检业务进行管理，包括点巡检标准，点检计划、巡检排班，点巡检执行及统计等功能，支持巡检人员定位与轨迹，支持基于蓝牙信标，NFC等方式控制作业过程。如需要移动端作业，需要购买资产现场作业。</t>
  </si>
  <si>
    <t>特种设备管理</t>
  </si>
  <si>
    <t>支持根据国家标准建立特种设备台账，并对特种设备的定期检验进行跟进管理，实现检验前提醒，检验过程记录，避免特种设备管理的安全风险。</t>
  </si>
  <si>
    <t>资产现场作业</t>
  </si>
  <si>
    <t>资产现场作业用户数</t>
  </si>
  <si>
    <t>6-100</t>
  </si>
  <si>
    <t>必须购买“资产实物管理”或“资产租赁"或"设备维修维护"或“点巡检管理”</t>
  </si>
  <si>
    <t>提供资产管理移动端作业能力，重点对于盘点、维修维护作业，故障上报等场景下移动端（包括PDA）作业的支持。PC端功能需要购买对应的产品模块。支持资产标签包括二维码，RFID标签的打印；支持RFID盘点。
注：1）仅支持已适配的硬件设备。 2）部分移动端应用需要配合PC端功能使用，需要购买相应的功能（例如盘点移动功能需购买资产实物管理，维修维护移动需购买设备维修维护）。 3）资产现场作业单独计算用户许可，用户许可价格远低于PC端专业用户许可价，可以解决客户存在大量只在移动端作业，不使用PC端的场景，从而降低产品总价。</t>
  </si>
  <si>
    <t>已适配硬件清单：
PDA: 斑马TN28,TC21,TC26,TC57,TC56DJ，优尼泰克PA760（支持NFC），紫光RX62，商米L2s PRO, L2Ks,霍尼韦尔eda52, eda10a, ct45xp, ct47, px240s
PDA适用RFID读写： 斑马RFD8500，RFD4030，紫光UT01
RFID打印机：斑马ZT411R,紫光FP6000
移动便携标签打印机：斑马ZR328，ZR638</t>
  </si>
  <si>
    <t>101-300</t>
  </si>
  <si>
    <t>301-500</t>
  </si>
  <si>
    <t>501及以上</t>
  </si>
  <si>
    <t>营销云</t>
  </si>
  <si>
    <t>客户关系管理</t>
  </si>
  <si>
    <t>销售自动化</t>
  </si>
  <si>
    <t>营销云专业用户数</t>
  </si>
  <si>
    <t>7-20</t>
  </si>
  <si>
    <t>适合直销模式的企业，企业销售人员直接对客户进行挖掘、跟进的场景。
包含：客户管理、销售自动化（线索、商机等）、行为管理、交易管理（销售报价、销售合同、销售订单、销售发货、销售发票等）、投标管理。
提供了客户从潜在到转化的各阶段的业务流程支撑，可实时获取客户分布及关键人、资产需求、销售过程、业务交易等信息，实现客户360视图的全面透视，沉淀客户业务数据，形成企业客户资产。支撑企业从线索到现金的销售管理思想，打造从线索、商机、投标、报价、合同/订单到回款整个销售过程的闭环支撑，推动业绩增长。</t>
  </si>
  <si>
    <t>51-200</t>
  </si>
  <si>
    <t>201及以上</t>
  </si>
  <si>
    <t>销售绩效管理</t>
  </si>
  <si>
    <t>包含：业绩预测、销售绩效
通过绩效管理手段来贯彻企业销售策略，监督销售执行过程，并及时发现经营风险和反馈业绩达成率，确保企业达到销售经营指标要求，可对预计赢单、回款等按商机、合同、订单等业务进行销售业绩预测。</t>
  </si>
  <si>
    <t>渠道行销</t>
  </si>
  <si>
    <t>11-100</t>
  </si>
  <si>
    <t>适合分销模式的企业，企业进行渠道深耕，精细化终端运营及管理的的场景。
包含：行为管理、拜访计划、拜访路线、拜访任务等功能。
通过拜访标准化与数智化进行人员能力复制，直控终端。助力分销型企业建立营销区域管理体系。
通过营销物料从申请到发放的全流程管理，实现终端营销资产的精细化管理；日常终端拜访中通过AI的智能识别，提升业务员的拜访效率；结合营销活动与费用，围绕终端运营，提升区域市场营销目标的达成。</t>
  </si>
  <si>
    <t>营销活动&amp;费用</t>
  </si>
  <si>
    <t>1-100</t>
  </si>
  <si>
    <t>包含：营销活动、营销费用。
协助企业市场部和销售部的业务人员，在营销预算范围内策划营销方案或活动计划、申请营销活动、跟踪活动现场执行过程并依据活动执行结果结算费用。
帮助企业规范活动流程，透视活动过程，分析活动效果和费效比。
规范营销费用管理流程，管控活动的费用预算，分析费用投入产出情况，不断完善、持续改进的费用闭环管理和精细化管理过程</t>
  </si>
  <si>
    <t>如果想实现营销活动的预算一体化控制，必须购买财务的相关模块才行
活动 费用的兑付方式为“现金”的，需要做兑付的一体化应用，也需要和购买财务模块做资金付款的对接才可以</t>
  </si>
  <si>
    <t>智能销售教练</t>
  </si>
  <si>
    <t>必须购买”销售自动化“；
必须购买“智能体运营平台”</t>
  </si>
  <si>
    <t>通过引导式销售管理及赋能实现销售流程的智能化、标准化,提升销售产能、降低管理成本
包括：
1、客户挖掘阶段：自动线索挖掘、线索信息评测与打标、客户评测及打标等
2、销售过程中：方案推荐、拜访任务推荐、销售过程指引、话术及案例推荐、智能邮件等多渠道协同、辅导商机推进、员工销售简报等
3、销售管理：辅导成交、团队销售简报、销售评测与行为推荐、标准化销售话术、行业案例推荐、销售实践方法管理等
注意：
智能销售教练提供原厂预置的能力，如需对技能、意图流进行调整，可以增加技能、意图流的编排等，需要购买“智能体构建器”。</t>
  </si>
  <si>
    <t>选配报价</t>
  </si>
  <si>
    <t>帮助企业快速完成产品的个性化报价，支持ATO（按订单装配）等多种生产模式下配置报价。根据选配结果生成报价,选配结果支持与生产制造环节一体化；
支持母件定价、子件定价、基础加价、特征定价；支持在企业管理端及B2B商城使用。</t>
  </si>
  <si>
    <t>找客户</t>
  </si>
  <si>
    <t>数量包</t>
  </si>
  <si>
    <t>包括找客户、找商机。
1个套餐包包含2万条企业信息数据。
企业信息条数包括以下3种相加：生成线索/潜客的条数；企业核实的次数；企业详情查看次数。1天内相同企业计1次。
招投标信息条数包括以下2种相加：生成线索/商机/商机报备的条数、招标详情查看次数。1年内相同招投标信息计1次。</t>
  </si>
  <si>
    <t>如果想实现一键转转商机或线索，那就需要购买销售自动化模块，否则只能查看企业信息</t>
  </si>
  <si>
    <t>伙伴协同管理</t>
  </si>
  <si>
    <t>伙伴用户数</t>
  </si>
  <si>
    <t>包含：伙伴注册、伙伴人员、伙伴权限、伙伴认证、日常业务
企业面向伙伴（经销商、代理商）的营销交易场景提供的业务协同服务,帮助企业打通从企业、伙伴到最终客户的全链路连接， 赋能伙伴、资源共享，为伙伴提供完善的销售管理服务能力，确保企业与伙伴的双赢</t>
  </si>
  <si>
    <t>101-500</t>
  </si>
  <si>
    <t>评测推荐模型</t>
  </si>
  <si>
    <t>对象数</t>
  </si>
  <si>
    <t>2</t>
  </si>
  <si>
    <t>必须购买 "存储空间服务-数智应用服务数仓-mysql-schema"</t>
  </si>
  <si>
    <t>包含：评测模型、自动化标签、行为推荐
评测模型：根据抽取的评价指标体系，按照评分规划计算客户、终端的得分，并可实时监控指标的完成情况
自动化标签：通过抽取的指标按照规则自动给客户、终端打分组标签
行为推荐：通过商机评测推进业务员的行为，商机推进、人员商机跟进效率进行分析，优化业务员的日常拜访行为</t>
  </si>
  <si>
    <t>如果启用智能写邮件服务，需购买 yonGPt或KIMI</t>
  </si>
  <si>
    <t>客户经营分析</t>
  </si>
  <si>
    <t>包含：客户运营看板、商机推进看板、人员商机跟进看板、销售履约看板、销售退货看板、销售业绩看板等。
企业可以快速了解客户的需求和交易行为、线索商机动态、销售人员的跟进行为、市场和竞争对手数据。
若有个性化调整看板页面的需求，建议加购「数据服务-智能分析-数据分析」或「平台-报表-报表平台」</t>
  </si>
  <si>
    <t>销售分析助理</t>
  </si>
  <si>
    <t>必须购买“智能体运营平台”
必须购买“客户经营分析”</t>
  </si>
  <si>
    <t>智能化销售全流程诊断产品，通过分析订单、履约、收款等全流程数据，分析目标达成情况、查找问题根因，为销售管理者提供决策支持及参考方案。
包括：业绩查询及排名、对销售情况打分，得分影响因素分析、营销要点建议、销售业绩分析及预测等。</t>
  </si>
  <si>
    <t>隐私通话服务包</t>
  </si>
  <si>
    <t>号码</t>
  </si>
  <si>
    <t>1个号码（每月500分钟）</t>
  </si>
  <si>
    <t>必须购买“销售自动化”</t>
  </si>
  <si>
    <t>企业业务人员与客户之间通过隐私中间号码进行电话通信，私通话号码服务包含1个隐私号码的年租用费用及每月购买的相应通话时长，语音通话时长每月不结转，每个号码每月超出购买通话后将无法继续通话，需咨询云通信侧进行业务订购。
订购前可先与云通信业务侧进行咨询，以免造成服务无法使用。</t>
  </si>
  <si>
    <t>1个号码（每月1000分钟)</t>
  </si>
  <si>
    <t>1个号码（每月2000分钟)</t>
  </si>
  <si>
    <t>语音转译包</t>
  </si>
  <si>
    <t>套数</t>
  </si>
  <si>
    <t>必须购买“销售自动化”。</t>
  </si>
  <si>
    <t>每个语音转译包中包含了每年67000分钟(约1116小时）的音频转译时长。</t>
  </si>
  <si>
    <t>工作手机微联络云产品服务</t>
  </si>
  <si>
    <t>账号</t>
  </si>
  <si>
    <t>一个微联络（工作手机）云产品服务账号仅包含1个云服务系统账号，且对应需订购一个微联络刷机服务。订购微联络服务，以及采购终端及通信号卡时，都需提前与云通信业务侧进行咨询，以免造成服务无法使用。
订购前可先与云通信业务侧进行咨询，以免造成服务无法使用。</t>
  </si>
  <si>
    <t>工作手机微联络刷机服务</t>
  </si>
  <si>
    <t>台数</t>
  </si>
  <si>
    <t>每台微联络的终端（工作手机）系统都需要进行初始化系统刷机才能使用。
订购前可先与云通信业务侧进行咨询，以免造成服务无法使用。</t>
  </si>
  <si>
    <t>全渠道营销</t>
  </si>
  <si>
    <t>订货管理</t>
  </si>
  <si>
    <t xml:space="preserve">用户数 </t>
  </si>
  <si>
    <t>51-100</t>
  </si>
  <si>
    <t xml:space="preserve">客户通过电商化的订货门户网站（PC&amp;移动端）下单，跟进销售全流程。
1、订货端：通过订货平台，实现客户自助下单、发货申请、查看销售合同、自助付款及对账、及时跟踪反馈。
2、管理端（销售管理）：提供从下单、发货、出库、开票到收款的订单执行全过程业务处理服务。系统支持诸如普通销售、直运业务、发出商品、购销协同、销售退货等多种销售业务。注意：许可数量是企业端和经销商端一共需要使用的人数
</t>
  </si>
  <si>
    <t>301-1000</t>
  </si>
  <si>
    <t>1001-3000</t>
  </si>
  <si>
    <t>3001及以上</t>
  </si>
  <si>
    <t>营销政策</t>
  </si>
  <si>
    <t>包含：B2B促销、信用管理、返利中心
1、B2B促销满足活动中针对促销对象及促销基准的多元化数据维度提取和规则组合抽象应用，实现了商品买赠、降价、组合促销、加价购等灵活多样的促销方式满足企业随需多变的促销管理诉求。
2、为企业打造全局信用管控能力，从信用计划、准入授予、过程管控、预警评估、信用看板，完整掌控销售信用构建灵活可配的信用管控模型。
3、销售返利通过全面的交易类型和灵活的返利政策定义，支持大型集团企业多组织、多元化经营下各种销售返利模式，实现返利计算、返利兑付全过程管理。</t>
  </si>
  <si>
    <t xml:space="preserve">注意：
1、b2b促销：促销的规则在订货管理（b2b商城）或企业销售管理端体现，所以如果不买其中的二选一该功能体现不出来效果）
2、信用管理：产品支持按订单、发货单、出库单、退款单设置检查规则，如果用户没有应该的模块，设置的信用规则看不到效果
</t>
  </si>
  <si>
    <t>渠道管理</t>
  </si>
  <si>
    <t>商家数</t>
  </si>
  <si>
    <t>1-10</t>
  </si>
  <si>
    <t>必须购买“订货管理”、平台“多组织”。</t>
  </si>
  <si>
    <t>包含：渠道运营中心、商家销售管理、商家库存管理
1、经销商的进、销、存等业务此平台上处理，商家可以通过订货门户进行订货
2、渠道中各级经销商均在平台上经营，掌控渠道交易关系。渠道商的准入、升迁、经营范围等均在掌控之中，营销政策、价格、商品等灵活触达渠道中的各层级节点，甚至可直达渠道终端，减少渠道中的消耗。</t>
  </si>
  <si>
    <t>11-50</t>
  </si>
  <si>
    <t>101及以上</t>
  </si>
  <si>
    <t>KA经营协同</t>
  </si>
  <si>
    <t>系统数</t>
  </si>
  <si>
    <t>必须购买“订货管理”或者“销售自动化” 或 “销售管理”</t>
  </si>
  <si>
    <t>通过rpa、接口等方式，与大型商超采购系统连接，及时获取订单、签收等单据数据，快速响应ka客户需求。</t>
  </si>
  <si>
    <t>新零售</t>
  </si>
  <si>
    <t>零售管理</t>
  </si>
  <si>
    <t>终端设备数</t>
  </si>
  <si>
    <t>如需要开展"加盟店"业务，必须购买平台“多组织”</t>
  </si>
  <si>
    <t>包含：零售管理、店内加工、寄存管理、周期购、B2C促销
1、门店的零售管理，零售开单、定价、要货管理、店存管理、售后服务；
2、店内加工，现制、预制、定制商品的销售、店内加工入库、材料出库、材料盘点、店内加工耗用统计；
3、寄存管理，寄存单、领取单、存取记录查询、会员端应用（存、取、账）；
4、周期购业务，周期订单、周期配送计划、配送单、配送点、周期计划调整；
设备数为使用零售管理进行门店开单、要货、店存业务的设备，基于设备数进行许可计价，包括POS机、一体秤、PC机、PAD、手机等。</t>
  </si>
  <si>
    <t>1、如果是加盟店比较多，推荐（不强制）一起购买订货管理，加盟店在商城要货更方便管理
2、如果使用零售单开票，需要有税务云的开票服务才能开出来票</t>
  </si>
  <si>
    <t>零售智能助理</t>
  </si>
  <si>
    <t>必须购买“零售管理“和“新零售分析”；
必须购买“智能体运营平台”</t>
  </si>
  <si>
    <t>包含门店智能要货、商品存量查询、多维度门店数据查询及经营建议等</t>
  </si>
  <si>
    <t>会员中心</t>
  </si>
  <si>
    <t>包含：会员管理、多钱包账户、多会籍
会员管理、会员营销、微信营销、会员钱包、多钱包账户、多会籍、会员分析。提供会员端的个人中心。</t>
  </si>
  <si>
    <t>新零售分析</t>
  </si>
  <si>
    <t>1、如需门店净利分析，必须购买“盈利分析”。
2、开通数据服务默认每租户提供5GB数仓，超过5G需要加购数仓；具体请参考“存储空间服务-数智应用服务数仓-mysql-schema”的购买规则。
3、若有个性化调整看板页面的需求，建议加购「数据服务-智能分析-数据分析」或「平台-报表-报表平台」</t>
  </si>
  <si>
    <t>包含：完美门店看板、私域运营会员看板、电商经营看板、全渠道运营看板等。
提供人货场全视角、线衫线下全渠道多维数据可视，可穿透可追溯，零售门店用数据驱动门店作业，提供会员精准营销服务。
若有个性化调整看板页面的需求，建议加购「数据服务-智能分析-数据分析」或「平台-报表-报表平台」</t>
  </si>
  <si>
    <t>社会化交易</t>
  </si>
  <si>
    <t>站点数</t>
  </si>
  <si>
    <t>2-100</t>
  </si>
  <si>
    <t>必须购买“会员商城”。</t>
  </si>
  <si>
    <t>区域站点，区域站点管理，站点装修、站点商品管理、站点订单管理；微分销，包括分销员管理、分销规则与分润制度、分销结算与提现、分销的推广与分享；社区团购， 社区团长、团长商品、社区团订单、订单推广履约、佣金结算、佣金提现；包括2C商家店铺、商家商品、商家订单以及商家结算管理。</t>
  </si>
  <si>
    <t>包含模块：微分销、区域站点、社区团购。
站点数：包括区域站点数+商家店铺数。</t>
  </si>
  <si>
    <t>黄金珠宝零售插件</t>
  </si>
  <si>
    <t>必须购买“零售管理”。</t>
  </si>
  <si>
    <t>黄金珠宝门店销售、黄金珠宝促销折扣管理、金价管理、个性款定制、旧金回收、旧饰回收。</t>
  </si>
  <si>
    <t>B2C订单中心</t>
  </si>
  <si>
    <t>电商数据量</t>
  </si>
  <si>
    <t>包含30万条</t>
  </si>
  <si>
    <t>每新增100万条（填写1个许可）</t>
  </si>
  <si>
    <t>默认包含30万单流量，若不够用则购买多份流量，每增加一份总价增加1万元、流量增加100万。
包括：订单处理、售后处理、买赠促销、存量管理、电商对账。 
电商及O2O订单处理。已对接50余家电商平台：天猫、淘宝、京东、淘分销、1688、抖音、快手、拼多多、小红书、美团、饿了么等。
与"WMS集成"联用，支持WMS仓发货、云仓发货。
该报价不包含第三方电商平台店铺授权服务费，店铺授权服务费由相应电商平台制定并在平台收取。</t>
  </si>
  <si>
    <t>新零售集成</t>
  </si>
  <si>
    <t>零售集成服务，包括收银支付集成，打印设备、电子称、智能POS的适配。
电商集成服务，包括电商平台、云仓、税票通道的集成。</t>
  </si>
  <si>
    <t>如果是使用生态的POS不需要该集成服务</t>
  </si>
  <si>
    <t>WMS集成</t>
  </si>
  <si>
    <t>用于和wms系统对接，通常云仓发货的企业会用到。例如：
1、线上B2C订单、退货单据与WMS系统（奇门、京仓、京东云仓、字节云仓）的对接。
2、库存管理的出入库与WMS系统对接（奇门、京仓、京东云仓）
customer Id是WMS为商家分配的唯一的真实账号，按账号数收费。</t>
  </si>
  <si>
    <t>电商经营洞察</t>
  </si>
  <si>
    <t>1、必须购买“B2C订单中心”。
2、因包含电商分析报表，所以会默认每租户提供5GB数仓，超过5G需要加购数仓；具体请参考“存储空间服务-数智应用服务数仓-mysql-schema”的购买规则。
另外、若有个性化调整看板页面的需求，建议加购「数据服务-智能分析-数据分析」或「平台-报表-报表平台」</t>
  </si>
  <si>
    <t>多来源费用汇总，电商费用自动分摊到订单，费用投入产出比计算，利润及成本测算、电商分析报表等，为电商经营者提供决策支持。</t>
  </si>
  <si>
    <t>会员商城</t>
  </si>
  <si>
    <t>特性+会籍数</t>
  </si>
  <si>
    <t>1、必须购买“会员中心”；
2、如果需要与YS供应链一体化或混合云集成则还需要购买“B2C订单中心”</t>
  </si>
  <si>
    <t>包含：移动商城、PC商城、B2C促销、多会籍商城
企业自建会员商城。包括页面装修、商品、促销、线上支付、订单管理，提供微信小程序端。会籍数：每个会籍体系下可创建独立商城、独立管理，基础价格包含一个会籍。
注意：如果商城订单要和供应链一体化，需要购买”B2C订单中心“</t>
  </si>
  <si>
    <t>会员自动化营销</t>
  </si>
  <si>
    <t>必须购买“会员中心”。</t>
  </si>
  <si>
    <t>包括自动化流程、指定商品复购、沉睡用户唤醒、晋级激励等。
根据客户属性、行为属性以及交易属性作为条件（或条件组合）对客户/会员进行分群、细分。
多种营销动作与触达，包括打标签、发卡券、发积分、发红包、发短信、发邮件、发微信图文等。</t>
  </si>
  <si>
    <t>营销助手</t>
  </si>
  <si>
    <t>必须购买“会员中心”。
如果需要导购在企微端使用时，需要购买“企业微信互通账号服务”</t>
  </si>
  <si>
    <t>门店店员的移动端应用，会员邀请、会员查询、会员详情、会员打标签、会员备忘、卡券核销。
BIP营销助手定位于辅助导购、店员做私域营销运营，支持在YonBIP零售的APP、友空间、企业微信登多端使用。如果需要导购在企微端使用时，需要购买“企业微信互通账号服务”。目前与企业微信打通的场景有：会员拉新（导购活码引流，打通会员档案）、社群群活码、群发消息、朋友圈运营场景。</t>
  </si>
  <si>
    <t>数智人力</t>
  </si>
  <si>
    <t>人力AIGC应用</t>
  </si>
  <si>
    <t>必须购买"YonGPT服务接口"</t>
  </si>
  <si>
    <t>绩效综合评价内容智能生成，人才画像与人才对比综合评价智能生成，能力素质词条定义描述智能生成，智能对话式人才发现。</t>
  </si>
  <si>
    <t>人脸识别打卡服务</t>
  </si>
  <si>
    <t>必须购买"假勤管理"</t>
  </si>
  <si>
    <t>考勤打卡时人脸识别核验身份。</t>
  </si>
  <si>
    <t>不限制打卡人数与次数</t>
  </si>
  <si>
    <t>个税通</t>
  </si>
  <si>
    <t>人次数</t>
  </si>
  <si>
    <t>必须购买"薪酬核算"</t>
  </si>
  <si>
    <t>为薪酬计算模块提供企业与税局直连能力（仅限中国大陆地区）。通过该接口，薪酬计算模块支持线上完成每月人员增减员报送，专项附加扣除数据下载同步、每月收入所得额申报，银行三方扣缴。</t>
  </si>
  <si>
    <t>原大陆地区个税申报接口更名为个税通</t>
  </si>
  <si>
    <t>协同云</t>
  </si>
  <si>
    <t>公文管理</t>
  </si>
  <si>
    <t>必须购买“办公协同”</t>
  </si>
  <si>
    <t>首款云公文，无插件应用，满足不同企业公文需求，专业电子签章、套红、痕迹永久保留，安全可靠；公文管理配套使用的电子签章、公文在线编辑、短信服务由第三方提供，需项目单独采购</t>
  </si>
  <si>
    <t>公文管理电子签章</t>
  </si>
  <si>
    <t>签章客户端用户数量</t>
  </si>
  <si>
    <t>支持客户端手动对PDF\OFD文档格式签章，目前支持场景：协同云(公文签章场)</t>
  </si>
  <si>
    <t>包含1个key、一个电子印章；支持客户端手动对PDF\OFD文档格式签章，目前支持场景：协同云(公文签章场)</t>
  </si>
  <si>
    <t>友空间微信小程序</t>
  </si>
  <si>
    <t xml:space="preserve">补充“友空间”移动APP端覆盖场景，打造在微信端的统一入口，直接触达用户C端最普及流量入口，为社会化业务升级提供更便捷的入口途径；支持将流程待办及移动审批的待办推送至友空间微信服务号，覆盖YonBIP多个领域产品线移动应用； </t>
  </si>
  <si>
    <t>AI会议纪要管理服务</t>
  </si>
  <si>
    <t>个/年</t>
  </si>
  <si>
    <t>支持通过会议录制的纪要文件转存至文库，智能体搭建及调度时即时调用文库知识库中的相关纪要文件，实现便捷企业知识资产沉淀与利用。</t>
  </si>
  <si>
    <t>友闪记</t>
  </si>
  <si>
    <t>小时数</t>
  </si>
  <si>
    <t>500小时</t>
  </si>
  <si>
    <t>501-5000小时</t>
  </si>
  <si>
    <t>500小时起售，最低必须填写500个许可；从第501个许可开始，按照每一个许可代表一个小时的逻辑递增。例如，1000小时，填写1000个许可。建议按照500的倍数报价。</t>
  </si>
  <si>
    <t>基于AI的智能会议记录工具，能实时将语音、视频转文字。通过智能分析，结构化梳理知识，提升信息沉淀效率，帮企业降本增效，构建数字化知识资产</t>
  </si>
  <si>
    <t>5001-10000小时</t>
  </si>
  <si>
    <t>10001小时及以上</t>
  </si>
  <si>
    <t>文档在线协作</t>
  </si>
  <si>
    <t>OEM产品，覆盖友空间IM、文库、会议纪要、电子合同、公文正文在线编辑等应用场景中进行适配，下单后根据购买许可数进行授权后正常使用；私有化支持与WPS文档中台集成</t>
  </si>
  <si>
    <t>文库服务安全特性</t>
  </si>
  <si>
    <t>文件夹及文件下载加水印</t>
  </si>
  <si>
    <t>支持按文件夹下载加水印、移动端文件下载控制、文件预览水印、支持检测敏感内容并限制文库中的访问</t>
  </si>
  <si>
    <t>零代码开发</t>
  </si>
  <si>
    <t>开发用户数</t>
  </si>
  <si>
    <t>支持用户使用可视化设计工具，进行业务模型、页面交互、角色定义初步完成应用搭建与定制，通过图形化界面、组件拖拽、模型驱动等多种方式，实现PC、移动轻应用等多端开发体验。</t>
  </si>
  <si>
    <t>1、支持用户使用可视化设计工具，通过图形化界面、组件拖拽、模型驱动等多种方式，实现PC、移动轻应用等多端开发体验。
2、在零代码中创建的“数据分析”页面，只提供基础组件、只能选择零代码的业务对象作为基础模型，来创建分析看板；如果需要语义模型和高级组件等，则需购买智能分析的相关产品规格。
3、零代码开发基于YonGPT大模型智能生成表单需购买“YonGPT大模型服务 ”。</t>
  </si>
  <si>
    <t>云管车</t>
  </si>
  <si>
    <t>支持车辆档案管理、驾驶员管理、用车申请、派车管理、出还车管理、车务管理、油卡管理、用车统计等功能，涵盖企业用车，管理员派车，车辆协调统计等场景，助力管理员高效管理企业车辆。</t>
  </si>
  <si>
    <t>用品管理</t>
  </si>
  <si>
    <t>包括办公用品基础设置，包含存放地点管理、用品分类管理和用品档案管理。是对用品档案和用品分类进行基础的信息管理</t>
  </si>
  <si>
    <t>业务连接</t>
  </si>
  <si>
    <t>包含NC、NCC、U8业务连接集成，如NC/NCC供应链、NC/NCCC财务、NC/NCCC生产制造、U8会计凭证、U8请购单等业务套件连接；连接三方系统需单独评估</t>
  </si>
  <si>
    <t>工资条</t>
  </si>
  <si>
    <t>支持从后台上传excel工资表及读取HR系统薪酬数据，员工在移动端接收、查看、确认与反馈工资条</t>
  </si>
  <si>
    <t>工资条（增强版）</t>
  </si>
  <si>
    <t>包含数据采集与数据输出，支持考勤数据确认、绩效数据确认、奖金数据确认、全员数据采集；在数据输出方面，支持输出工资条消息，输出工资数据给税局，输出报盘文件给银行</t>
  </si>
  <si>
    <t>企业定制运营服务</t>
  </si>
  <si>
    <t>支持按照企业定制要求，提供企业专属表情包、企业订阅号建设，企业专属头像挂件配置、企业电子工牌设计等</t>
  </si>
  <si>
    <t>商业新知</t>
  </si>
  <si>
    <t>行业资讯</t>
  </si>
  <si>
    <t>包括IT互联网、商贸零售、汽车出行、医疗健康、制造业、金融、文娱传媒、房地产、物流运输等行业资讯</t>
  </si>
  <si>
    <t>研究报告</t>
  </si>
  <si>
    <t>包括IT科技、商贸零售、汽车出行、医疗健康、制造业、金融、文娱传媒、房地产、物流运输等行业研究报告</t>
  </si>
  <si>
    <t>岗位知识</t>
  </si>
  <si>
    <t>包括企业管理、市场营销、销售管理、增长运营等岗位知识</t>
  </si>
  <si>
    <t>商业新知内容推荐服务</t>
  </si>
  <si>
    <t>每服务数</t>
  </si>
  <si>
    <t>提供对于定制行业资讯、研究报告、岗位知识等商业新知内容的推荐， 通过关键词将定制内容做主推栏目等</t>
  </si>
  <si>
    <t>研发云</t>
  </si>
  <si>
    <t>研发云中台</t>
  </si>
  <si>
    <t>研发建模服务</t>
  </si>
  <si>
    <t>支持生命周期模板、版本版次规则和编码方案的设置，支持库配置，支撑客户的研发数据建模。</t>
  </si>
  <si>
    <t>产品数据管理</t>
  </si>
  <si>
    <t>文档管理</t>
  </si>
  <si>
    <t>必须购买“研发建模服务”</t>
  </si>
  <si>
    <t>文档管理可帮助企业在整个产品生命周期中，对不同的工作输出文档进行储存、访问、标识、分类及发放，并对文档版本进行控制。提供文档的集中存储、版本控制、文档的审批和发布、权限管理。</t>
  </si>
  <si>
    <t>研发物料管理</t>
  </si>
  <si>
    <t>必须购买“文档管理”</t>
  </si>
  <si>
    <t>在产品研发过程中，对各类研发物料信息进行统一规范、分类存储、关联追溯以及变更控制，为研发决策、设计协同等提供有力支持。</t>
  </si>
  <si>
    <t>产品结构管理</t>
  </si>
  <si>
    <t>必须购买“文档管理、研发物料管理”</t>
  </si>
  <si>
    <t>对产品从零部件到最终成品的层级关系、关联属性等进行全面梳理、整合与维护，以确保产品数据的一致性、准确性和可追溯性。</t>
  </si>
  <si>
    <t>变更管理</t>
  </si>
  <si>
    <t>在产品研发过程中，对各种发布后的产品数据（文档、物料、BOM）进行变更操作，确保变更的准确性和可追溯性，降低变更风险。</t>
  </si>
  <si>
    <t>研发过程管理</t>
  </si>
  <si>
    <t>研发项目管理</t>
  </si>
  <si>
    <t>研发项目管理旨在支持从计划、执行、成果等不同知识域对研发项目进行组织和管理。主要用于研发项目流程及规范的固化、项目计划的编制、任务的下达、任务的执行与提交，项目执行过程的监控及结果分析等。</t>
  </si>
  <si>
    <t>工作任务管理</t>
  </si>
  <si>
    <t>工作任务用于承载项目以外的常规、日常任务，系统提供工作任务管理模块帮助企业对这类工作进行制定，执行，并跟踪执行情况。</t>
  </si>
  <si>
    <t>会议管理</t>
  </si>
  <si>
    <t>100以上</t>
  </si>
  <si>
    <t>管理研发过程中开展的会议，包括会议信息，会议纪要以及会议后产生的工作任务。</t>
  </si>
  <si>
    <t>问题管理</t>
  </si>
  <si>
    <t>管理研发过程中的问题，涵盖问题的提出、记录、跟踪直至最终解决的完整流程管控。</t>
  </si>
  <si>
    <t>设计工具集成</t>
  </si>
  <si>
    <t>集成种类数</t>
  </si>
  <si>
    <t>必须购买“文档管理、研发物料管理、产品结构管理”</t>
  </si>
  <si>
    <t>建立设计工具与研发云平台的链接，读取模型图纸数据，提交在研发云中管理和存储，并且同步产品结构。支持的设计工具有：AutoCAD（标准版）、CAXA、中望CAD、中望3D CAD、SolidWorks、Creo（Pro/E）、CATIA、UG NX、INVENTOR、ALTIUM、Cadence。</t>
  </si>
  <si>
    <t>平台</t>
  </si>
  <si>
    <t>数字化工作入口</t>
  </si>
  <si>
    <t>1.若使用流程效能分析能力默认每租户提供5GB数仓，超过5G需要加购数仓；具体请参考“存储空间服务-数智应用服务数仓-mysql-schema”的购买规则。
2.若针对流程效能分析能力有个性化调整看板页面的需求，建议加购「数据服务-智能分析-数据分析」或「平台-报表-报表平台」</t>
  </si>
  <si>
    <t>数字化建模基于互联网技术架构，结合企业级通用的基础应用组件，如权限、组织、编码规则、调度任务、流程、消息、模板、公式、附件、日志、打印管理和服务，并通过工作台统一组织起来，以统一形式提供给客户，以支撑客户进行公有云、独立部署的企业互联网应用的管理、业务动态建模和运行。
数字化建模主要提供以下功能： 提供角色场景化的工作桌面；提供小应用管理和菜单配置，并提供应用导航；提供权限管理；提供组织管理；提供消息模板的配置，消息的发送，消息统一处理中心；提供后台调度任务管理和监控；提供流程驱动业务流转；提供编码规则管理，以支持动态编码；提供统一的登录页面；提供业务日志的记录和查看；提供打印管理和服务；提供流程效能分析能力；提供工具集，主要涉及U8+系列升迁YonSuite工具、U8C升迁YonSuite工具等升迁工具；提供安全中心基础能力（如安全配置等）；提供协同平台基础能力等。</t>
  </si>
  <si>
    <t>公有云应用免费，默认选择</t>
  </si>
  <si>
    <t>公有云基础资源</t>
  </si>
  <si>
    <t>存储空间服务</t>
  </si>
  <si>
    <t>数据存储</t>
  </si>
  <si>
    <t>存储量</t>
  </si>
  <si>
    <t>100GB</t>
  </si>
  <si>
    <t>数据存储服务是基于互联网的、高度可扩展的分布式数据存储解决方案，通过提供弹性存储容量、数据持久性和高级安全措施，支持企业级数据存储管理需求。租户管理员通过公有云基础资源看板监控数据存储占用情况。</t>
  </si>
  <si>
    <r>
      <rPr>
        <sz val="14"/>
        <color rgb="FFFF0000"/>
        <rFont val="微软雅黑"/>
        <charset val="134"/>
      </rPr>
      <t>产品不允许打折</t>
    </r>
    <r>
      <rPr>
        <sz val="14"/>
        <color rgb="FF000000"/>
        <rFont val="微软雅黑"/>
        <charset val="134"/>
      </rPr>
      <t xml:space="preserve">
1、默认每租户提供100GB，超过部分加收1000元/100GB/年，以100GB为单位购买，</t>
    </r>
    <r>
      <rPr>
        <sz val="14"/>
        <color rgb="FFFF0000"/>
        <rFont val="微软雅黑"/>
        <charset val="134"/>
      </rPr>
      <t>1个许可代表100G</t>
    </r>
    <r>
      <rPr>
        <sz val="14"/>
        <color rgb="FF000000"/>
        <rFont val="微软雅黑"/>
        <charset val="134"/>
      </rPr>
      <t>。
2、数据存储超过200G客户建议迁移成 数据库专属。</t>
    </r>
  </si>
  <si>
    <t>文件存储</t>
  </si>
  <si>
    <t>500GB</t>
  </si>
  <si>
    <t>文件存储服务提供在线文件访问、存储和备份，支持按需扩展和灵活计费。文件存储包含客户上传的附件文件，文库文件及ES索引文件等。租户管理员通过公有云基础资源看板监控文件存储占用情况。</t>
  </si>
  <si>
    <r>
      <rPr>
        <sz val="14"/>
        <color rgb="FFFF0000"/>
        <rFont val="微软雅黑"/>
        <charset val="134"/>
      </rPr>
      <t>产品不允许打折</t>
    </r>
    <r>
      <rPr>
        <sz val="14"/>
        <color rgb="FF000000"/>
        <rFont val="微软雅黑"/>
        <charset val="134"/>
      </rPr>
      <t xml:space="preserve">
1、默认每租户提供500GB，超过部分加收200元/100GB/年，以100GB为单位购买，</t>
    </r>
    <r>
      <rPr>
        <sz val="14"/>
        <color rgb="FFFF0000"/>
        <rFont val="微软雅黑"/>
        <charset val="134"/>
      </rPr>
      <t>1个许可代表100</t>
    </r>
    <r>
      <rPr>
        <sz val="14"/>
        <color rgb="FF000000"/>
        <rFont val="微软雅黑"/>
        <charset val="134"/>
      </rPr>
      <t>G。
2、文件存储包含客户上传的附件文件，文库文件及ES索引文件等。</t>
    </r>
  </si>
  <si>
    <t>流量服务</t>
  </si>
  <si>
    <t>流量</t>
  </si>
  <si>
    <t>1TB</t>
  </si>
  <si>
    <t>流量服务主要包含内容为公有云系统运行时下行流量、文件下载预览流量、系统集成时产生的下行流量、数据导出流量。租户管理员通过公有云基础资源看板监控文件存储占用情况。租户管理员通过公有云基础资源看板监控流量服务占用情况。</t>
  </si>
  <si>
    <r>
      <rPr>
        <sz val="14"/>
        <color rgb="FFFF0000"/>
        <rFont val="微软雅黑"/>
        <charset val="134"/>
      </rPr>
      <t>产品不允许打折</t>
    </r>
    <r>
      <rPr>
        <sz val="14"/>
        <color rgb="FF000000"/>
        <rFont val="微软雅黑"/>
        <charset val="134"/>
      </rPr>
      <t xml:space="preserve">
1、默认每租户提供1TB，超过部分，加收200元/100GB/年，以100G为单位购买，</t>
    </r>
    <r>
      <rPr>
        <sz val="14"/>
        <color rgb="FFFF0000"/>
        <rFont val="微软雅黑"/>
        <charset val="134"/>
      </rPr>
      <t>1个许可代表100G</t>
    </r>
    <r>
      <rPr>
        <sz val="14"/>
        <color rgb="FF000000"/>
        <rFont val="微软雅黑"/>
        <charset val="134"/>
      </rPr>
      <t>。
2、流量服务包含内容为公有云系统运行时下行流量、文件下载预览流量、系统集成时产生的下行流量、数据导出流量。
3、订阅年度期满时，未使用的剩余流量将被清零，不再累计至新的订阅年度。</t>
    </r>
  </si>
  <si>
    <t>存储空间服务-数智应用服务数仓-mysql-schema</t>
  </si>
  <si>
    <t>5GB</t>
  </si>
  <si>
    <t>25GB</t>
  </si>
  <si>
    <t>数智应用服务数仓作为公有云 数据应用服务、指标平台、数据开发 等产品数仓数据的基础设施。租户管理员通过应用许可看板监控数智应用服务数仓存储占用情况。</t>
  </si>
  <si>
    <r>
      <rPr>
        <sz val="14"/>
        <rFont val="微软雅黑"/>
        <charset val="134"/>
      </rPr>
      <t>产品不允许打折</t>
    </r>
    <r>
      <rPr>
        <sz val="14"/>
        <color rgb="FF000000"/>
        <rFont val="微软雅黑"/>
        <charset val="134"/>
      </rPr>
      <t xml:space="preserve">
1、默认每租户提供5GB，超过部分加收</t>
    </r>
    <r>
      <rPr>
        <sz val="14"/>
        <color rgb="FFFF0000"/>
        <rFont val="微软雅黑"/>
        <charset val="134"/>
      </rPr>
      <t>1000</t>
    </r>
    <r>
      <rPr>
        <sz val="14"/>
        <color rgb="FF000000"/>
        <rFont val="微软雅黑"/>
        <charset val="134"/>
      </rPr>
      <t>元/</t>
    </r>
    <r>
      <rPr>
        <sz val="14"/>
        <color rgb="FFFF0000"/>
        <rFont val="微软雅黑"/>
        <charset val="134"/>
      </rPr>
      <t>25GB</t>
    </r>
    <r>
      <rPr>
        <sz val="14"/>
        <color rgb="FF000000"/>
        <rFont val="微软雅黑"/>
        <charset val="134"/>
      </rPr>
      <t>/年，以</t>
    </r>
    <r>
      <rPr>
        <sz val="14"/>
        <color rgb="FFFF0000"/>
        <rFont val="微软雅黑"/>
        <charset val="134"/>
      </rPr>
      <t>25GB</t>
    </r>
    <r>
      <rPr>
        <sz val="14"/>
        <color rgb="FF000000"/>
        <rFont val="微软雅黑"/>
        <charset val="134"/>
      </rPr>
      <t>为单位购买。
2、作为公有云 数据应用服务、指标平台、数据开发 等产品数仓数据的基础设施。</t>
    </r>
  </si>
  <si>
    <t>存储空间服务-业务日志存储查询服务</t>
  </si>
  <si>
    <t>业务日志存储服务专为高效日志数据收集、存储和分析设计，支持涉及业务操作等实时监控、历史分析和合规性监控，确保数据的完整性和可追溯性。</t>
  </si>
  <si>
    <r>
      <rPr>
        <sz val="14"/>
        <color rgb="FFFF0000"/>
        <rFont val="微软雅黑"/>
        <charset val="134"/>
      </rPr>
      <t>产品不允许打折，限制销售</t>
    </r>
    <r>
      <rPr>
        <sz val="14"/>
        <color theme="1"/>
        <rFont val="微软雅黑"/>
        <charset val="134"/>
      </rPr>
      <t xml:space="preserve">
对有审计需求的行业（如：医药、食品等）内的企业需购买此物料。
1、默认每租户仅保留最近6个月业务日志数据，超过最近6个月部分会自动清理，若长期保存需购买业务日志长期存储服务。
2、自购买之日起，用户可查询基于当前可查看日志至未来所有日志。
3、业务日志存储包含业务日志、操作日志、登录日志。
4、日志服务长期存储需要逐年续费，如未续费则订单到期后将仅保存订单到期日之前6个月日志，其余日志自动清理，不可恢复。</t>
    </r>
  </si>
  <si>
    <t>报表大数据量查询或导出性能增强服务</t>
  </si>
  <si>
    <t>提升报表单次查询或导出最大单元格数对应用户数</t>
  </si>
  <si>
    <t>80万-400万/1个用户</t>
  </si>
  <si>
    <t>报表大数据量查询或导出性能增强服务主要针对优化报表单元格超出80万大数据量场景下报表查询或导出前端加载速度，解决报表面对海量数据时出现的加载缓慢、导出卡顿等问题。该服务能显著缩短数据获取时间，减少业务人员等待成本，保障大数据报表的稳定生成与高效输出，助力企业快速基于完整数据做出决策，提升业务运营与管理效率。</t>
  </si>
  <si>
    <r>
      <rPr>
        <sz val="14"/>
        <color rgb="FFFF0000"/>
        <rFont val="微软雅黑"/>
        <charset val="134"/>
      </rPr>
      <t>产品不允许打折</t>
    </r>
    <r>
      <rPr>
        <sz val="14"/>
        <color theme="1"/>
        <rFont val="微软雅黑"/>
        <charset val="134"/>
      </rPr>
      <t xml:space="preserve">
1、报表单次查询或导出单元格数量计算规则为：单元格行数 乘以 单元格列数。
2、报表平台或数据分析中涉及报表单次查询或导出最大单元格数免费上限为80万，超出免费上限则需购买次物料。
3、“80万-400万/1个用户”代表可将1个用户单次查询或导出单元格数量上限提升到80万-400万。“80万-1000万/1个用户”代表可将1个用户单次查询或导出单元格数量上限提升到80万-1000万。若存在N个用户同时提升相关上限，需购买N个同规格物料。
4.、报表平台或数据分析中涉及报表单次查询或导出最大单元格数超出1000万，需转YonBIP旗舰版专属云 。</t>
    </r>
  </si>
  <si>
    <t>80万-1000万/1个用户</t>
  </si>
  <si>
    <t>数据库专属</t>
  </si>
  <si>
    <t>高性能数据库规格一(16C64G1T)</t>
  </si>
  <si>
    <t>提供租户级数据库专属部署（配置规格：1 DB：16C64G，存储1T）以承载租户级云产品应用服务产生的全部数据</t>
  </si>
  <si>
    <r>
      <rPr>
        <sz val="14"/>
        <color theme="1"/>
        <rFont val="微软雅黑"/>
        <charset val="134"/>
      </rPr>
      <t xml:space="preserve">限制销售
配置规格：1 DB：16C64G，存储1T
</t>
    </r>
    <r>
      <rPr>
        <sz val="14"/>
        <color rgb="FFFF0000"/>
        <rFont val="微软雅黑"/>
        <charset val="134"/>
      </rPr>
      <t>产品不允许打折</t>
    </r>
    <r>
      <rPr>
        <sz val="14"/>
        <color theme="1"/>
        <rFont val="微软雅黑"/>
        <charset val="134"/>
      </rPr>
      <t xml:space="preserve">
1、购买“数据库专属”-“高性能数据库规格一(16C64G1T)”将把所有领域纯业务数据存储迁移到专属数据库中；
2、购买“数据库专属”-“高性能数据库规格一(16C64G1T)”开始收费将同步停止“标准服务”的“平台-公有云基础资源-存储空间服务-数据存储”。</t>
    </r>
  </si>
  <si>
    <t>高性能数据库规格二(16C128G3T)</t>
  </si>
  <si>
    <t>提供租户级数据库专属部署（配置规格：1 DB：16C128G，存储3T）以承载租户级云产品应用服务产生的全部数据</t>
  </si>
  <si>
    <r>
      <rPr>
        <sz val="14"/>
        <color theme="1"/>
        <rFont val="微软雅黑"/>
        <charset val="134"/>
      </rPr>
      <t xml:space="preserve">限制销售
配置规格：1 DB：16C128G，存储3T
</t>
    </r>
    <r>
      <rPr>
        <sz val="14"/>
        <color rgb="FFFF0000"/>
        <rFont val="微软雅黑"/>
        <charset val="134"/>
      </rPr>
      <t>产品不允许打折</t>
    </r>
    <r>
      <rPr>
        <sz val="14"/>
        <color theme="1"/>
        <rFont val="微软雅黑"/>
        <charset val="134"/>
      </rPr>
      <t xml:space="preserve">
1、购买“数据库专属”-“高性能数据库规格二(16C128G3T)”将把所有领域纯业务数据存储迁移到专属数据库中；
2、购买“数据库专属”-“高性能数据库规格二(16C128G3T)”开始收费将同步停止“标准服务”的“平台-公有云基础资源-存储空间服务-数据存储”。</t>
    </r>
  </si>
  <si>
    <t>高性能数据库规格三(32C256G4T)</t>
  </si>
  <si>
    <t>提供租户级专属数据库部署（配置规格：1 DB：32C256G，存储4T）以承载租户级云产品应用服务产生的全部数据</t>
  </si>
  <si>
    <r>
      <rPr>
        <sz val="14"/>
        <color theme="1"/>
        <rFont val="微软雅黑"/>
        <charset val="134"/>
      </rPr>
      <t xml:space="preserve">限制销售
配置规格：1 DB：32C256G，存储4T
</t>
    </r>
    <r>
      <rPr>
        <sz val="14"/>
        <color rgb="FFFF0000"/>
        <rFont val="微软雅黑"/>
        <charset val="134"/>
      </rPr>
      <t>产品不允许打折</t>
    </r>
    <r>
      <rPr>
        <sz val="14"/>
        <color theme="1"/>
        <rFont val="微软雅黑"/>
        <charset val="134"/>
      </rPr>
      <t xml:space="preserve">
1、购买“数据库专属”-“高性能数据库规格三(32C256G4T)”将把所有领域纯业务数据存储迁移到专属数据库中；
2、购买“数据库专属”-“高性能数据库规格三(32C256G4T)”开始收费将同步停止“标准服务”的“平台-公有云基础资源-存储空间服务-数据存储”。</t>
    </r>
  </si>
  <si>
    <t>高性能数据库规格四(8C32G1T)</t>
  </si>
  <si>
    <t>提供租户级专属数据库部署（配置规格：1 DB：8C32G，存储1T）以承载租户级云产品应用服务产生的全部数据</t>
  </si>
  <si>
    <r>
      <rPr>
        <sz val="14"/>
        <color rgb="FF000000"/>
        <rFont val="微软雅黑"/>
        <charset val="134"/>
      </rPr>
      <t>限制销售
配置规格：1 DB：</t>
    </r>
    <r>
      <rPr>
        <sz val="14"/>
        <color rgb="FFFF0000"/>
        <rFont val="微软雅黑"/>
        <charset val="134"/>
      </rPr>
      <t>8C32G</t>
    </r>
    <r>
      <rPr>
        <sz val="14"/>
        <color rgb="FF000000"/>
        <rFont val="微软雅黑"/>
        <charset val="134"/>
      </rPr>
      <t>，存储</t>
    </r>
    <r>
      <rPr>
        <sz val="14"/>
        <color rgb="FFFF0000"/>
        <rFont val="微软雅黑"/>
        <charset val="134"/>
      </rPr>
      <t>1T</t>
    </r>
    <r>
      <rPr>
        <sz val="14"/>
        <color rgb="FF000000"/>
        <rFont val="微软雅黑"/>
        <charset val="134"/>
      </rPr>
      <t xml:space="preserve">
产品不允许打折
1、购买“数据库专属”-“</t>
    </r>
    <r>
      <rPr>
        <sz val="14"/>
        <color rgb="FFFF0000"/>
        <rFont val="微软雅黑"/>
        <charset val="134"/>
      </rPr>
      <t>高性能数据库规格四(8C32G1T)</t>
    </r>
    <r>
      <rPr>
        <sz val="14"/>
        <color rgb="FF000000"/>
        <rFont val="微软雅黑"/>
        <charset val="134"/>
      </rPr>
      <t>”将把所有领域纯业务数据存储迁移到专属数据库中；
2、购买“数据库专属”-“</t>
    </r>
    <r>
      <rPr>
        <sz val="14"/>
        <color rgb="FFFF0000"/>
        <rFont val="微软雅黑"/>
        <charset val="134"/>
      </rPr>
      <t>高性能数据库规格四(8C32G1T)</t>
    </r>
    <r>
      <rPr>
        <sz val="14"/>
        <color rgb="FF000000"/>
        <rFont val="微软雅黑"/>
        <charset val="134"/>
      </rPr>
      <t>”开始收费将同步停止“标准服务”的“平台-公有云基础资源-存储空间服务-数据存储”。</t>
    </r>
  </si>
  <si>
    <t>高性能数据库存储加油包</t>
  </si>
  <si>
    <t>必须先行购买“平台-数据库专属-高性能数据库规格一(16C64G1T)“或“平台-数据库专属-高性能数据库规格二(16C128G3T)“或“平台-数据库专属-高性能数据库规格三(32C256G4T)“或“平台-数据库专属-高性能数据库规格四(8C32G1T)“</t>
  </si>
  <si>
    <t>提供租户级专属数据库部署（存储每新增1T）以承载租户级云产品应用服务产生的全部数据</t>
  </si>
  <si>
    <r>
      <rPr>
        <sz val="14"/>
        <color theme="1"/>
        <rFont val="微软雅黑"/>
        <charset val="134"/>
      </rPr>
      <t xml:space="preserve">限制销售
配置规格：存储每新增1T
</t>
    </r>
    <r>
      <rPr>
        <sz val="14"/>
        <color rgb="FFFF0000"/>
        <rFont val="微软雅黑"/>
        <charset val="134"/>
      </rPr>
      <t>产品不允许打折</t>
    </r>
  </si>
  <si>
    <t>文件存储专属</t>
  </si>
  <si>
    <r>
      <rPr>
        <sz val="14"/>
        <color theme="1"/>
        <rFont val="微软雅黑"/>
        <charset val="134"/>
      </rPr>
      <t>文件存储专属服务提供</t>
    </r>
    <r>
      <rPr>
        <sz val="14"/>
        <color rgb="FFFF0000"/>
        <rFont val="微软雅黑"/>
        <charset val="134"/>
      </rPr>
      <t>租户级专属文件存储，以承载</t>
    </r>
    <r>
      <rPr>
        <sz val="14"/>
        <color theme="1"/>
        <rFont val="微软雅黑"/>
        <charset val="134"/>
      </rPr>
      <t>在线文件访问、存储和备份，支持按需扩展和灵活计费。文件存储专属包含客户上传的附件文件，文库文件及ES索引文件等。租户管理员通过公有云基础资源看板监控文件存储占用情况。</t>
    </r>
  </si>
  <si>
    <t>产品不允许打折
1、以1TB为单位购买，1个许可代表1TB。
2、文件存储包含客户上传的附件文件，文库文件及ES索引文件等。
3、购买此文件存储专属开始收费将同步停止“标准服务”的“平台-公有云基础资源-存储空间服务-文件存储”。</t>
  </si>
  <si>
    <t>专属入口定制</t>
  </si>
  <si>
    <t>1、YonSuite统一入口对单一客户替换为客户自定义域名定制服务；
2、域名及SSL证书申请需要客户自行完成（详情请参考YonBIP-绑定客户域名申请单及相关流程）。
注意：现阶段涉及营销云、采购云专属入口定制不收费。</t>
  </si>
  <si>
    <t>安全中心</t>
  </si>
  <si>
    <t>安全增强</t>
  </si>
  <si>
    <t>1.若使用安全审计能力默认每租户提供5GB数仓，超过5G需要加购数仓；具体请参考“存储空间服务-数智应用服务数仓-mysql-schema”的购买规则。
2.若针对安全审计能力有个性化调整看板页面的需求，建议加购「数据服务-智能分析-数据分析」或「平台-报表-报表平台」。
3、二次认证（即关键功能定义）若使用CA（USBKey）认证方式，需购买“数字证书（CA）”。</t>
  </si>
  <si>
    <t>1、安全增强包含敏感信息脱敏、安全审计、二次认证（即关键功能定义）等。
2、敏感信息脱敏：帮助企业实现敏感数据的合规管控。1）支持安全管理角色统一规划数据安全框架，确保数据使用符合监管要求；2）通过页面显示、打印、导出等全场景脱敏，在保障数据安全的同时，允许授权角色或用户获取信息，平衡数据安全与业务效率，助力企业规避数据泄露风险。
3、安全审计：1）通过对访问控制、身份鉴别等进行审计，能够及时发现潜在的安全威胁。2）帮助企业确保安全配置变更均由授权人员执行，降低因内部误操作或外部攻击带来的风险。3）通过对登录行为多维度审计，有助于企业快速识别异常情况，采取相应措施，保障系统和数据的安全。产品持续优化日志采集和分析功能，致力于提供精准与深入的安全能力，为企业的数字化运营筑牢安全防线。
4、二次认证（即关键功能定义）：帮助企业针对敏感业务操作实行更严格控制。1）支持打开服务节点或点击按钮时设置二次认证；2）支持按时间间隔、按每次来设置二次认证的时机；3）支持账号密码、CA（USBKey）等多种认证方式。</t>
  </si>
  <si>
    <t>可信签（YonSign）</t>
  </si>
  <si>
    <t>可信签（YonSign）-电子合同签署流量</t>
  </si>
  <si>
    <t>签署份数</t>
  </si>
  <si>
    <t>500-1000：￥2
1001以上：￥1.6</t>
  </si>
  <si>
    <t>可用于以下领域场景：供应链（销售合同）、营销云（经销协议、框架协议）、人力云（劳动合同、协议签订）、财务云（数智合同）、协同云（审批+表单、公文）、采购云（采购合同）、资产云（租赁合同）、营销云（伙伴认证）</t>
  </si>
  <si>
    <t xml:space="preserve">最小500份起卖，客户可根据实际用量购买。客户订阅每年期内有效，过期作废。
签署份数费用包含了企业实名认证、个人实名认证、第三方数据存证服务。出现法律纠纷需要第三方出证服务的，单次按照800元/次收费，需要联系点聚进行出证。
</t>
  </si>
  <si>
    <t>安全认证</t>
  </si>
  <si>
    <t>数字证书（CA）</t>
  </si>
  <si>
    <t>1-50</t>
  </si>
  <si>
    <t>目前支持场景：为设备(电脑等)颁发的数字证书, 绑定友互通账号,限制用户账号在指定设备用ukey登录，同时用于二次认证（即关键功能定义）中CA（USBKey）认证方式。安全认证-数字证书（CA）已包含银企联-通用硬件-安全硬件-操作员U盾身份验证能力，若有重叠需求，请勿重复购买。</t>
  </si>
  <si>
    <t>公有云数字证书服务由用友网络自有在线证书颁发系统提供，不支持第三方CA接入
支持对企业、个人签发数字证书，包含1个证书、1个ukey；
首年发放与证书相同数量的ukey；
续费不再单独发ukey，直接延用新购时发放的ukey。续费数量按照阶梯价格收费。
目前支持场景：为设备(电脑等)颁发的数字证书, 绑定友互通账号,限制用户账号在指定设备用ukey登录，同时用于二次认证（即关键功能定义）中CA（USBKey）认证方式。安全认证-数字证书（CA）已包含银企联-通用硬件-安全硬件-操作员U盾身份验证能力，若有重叠需求，请勿重复购买。</t>
  </si>
  <si>
    <t>多组织</t>
  </si>
  <si>
    <t>启用多组织后可以进行多组织业务。启用后可以进行如下业务：1.可以创建组织机构并维护组织间的各种关系；2.基础数据支持企业账号级和组织级，企业账号级的基础数据支持在组织间共享，组织级的基础数据为组织私用数据；3.支持组织间的内部结算和内部协同 等。</t>
  </si>
  <si>
    <t>订购多组织业务必须勾选。
启用多组织后可以进行多组织业务。启用后可以进行如下业务：1.可以创建组织机构并维护组织间的各种关系；2.基础数据支持企业账号级和组织级，企业账号级的基础数据支持在组织间共享，组织级的基础数据为组织私用数据；3.支持组织间的内部结算和内部协同 等。只有购买多组织特性，税务服务才能选择多个税号。</t>
  </si>
  <si>
    <t>报表平台</t>
  </si>
  <si>
    <t>发布报表数</t>
  </si>
  <si>
    <t>1-500</t>
  </si>
  <si>
    <t>报表平台是为自定义报表的实现提供定制平台，提供基础的报表与图表可视化功能；自定义报表的具体实现，需由客户自行定制或者委托实施服务人员帮助定制；</t>
  </si>
  <si>
    <t>1、最大限制500许可；报表平台可升级到智能分析
2、报表数指的是可发布报表的许可数量，不是交付给客户的报表数量，交付报表张数需另外收取实施费用，具体请见实施报价表。</t>
  </si>
  <si>
    <t>指标平台</t>
  </si>
  <si>
    <t>必须购买“平台-数据开发-应用用户数”、“存储空间服务-数智应用服务数仓-mysql-schema”</t>
  </si>
  <si>
    <t xml:space="preserve"> 限制销售</t>
  </si>
  <si>
    <t>指标平台包含数仓建模和指标开发。数仓建模包括关系建模和维度管理，用于图形化的构建数据仓库，并支持管理模型。降低人工开发量和管理难度。指标开发可基于指标平台的数据通过图形化的方式快速创建业务指标。</t>
  </si>
  <si>
    <t>重点解决AP中指标数据管理。
限制销售
1、用户数，是指访问数据开发的注册用户数
2、总许可数栏目中输入客户需要的许可总数，总许可数只能大于等于10
3、指标平台包含数仓建模和指标开发。数仓建模包括关系建模和维度管理，用于图形化的构建数据仓库，并支持管理模型。降低人工开发量和管理难度。指标开发可基于指标平台的数据通过图形化的方式快速创建业务指标。</t>
  </si>
  <si>
    <t>数据开发</t>
  </si>
  <si>
    <t>轻数据开发（自助ETL）</t>
  </si>
  <si>
    <t>轻数据开发（自助ETL）可实现数据的读取、清洗、加工、写入能力，提升开发效率。</t>
  </si>
  <si>
    <t>重点解决TP数据库到AP数据库数据异步批量加工。
1、用户数，是指访问数据开发的注册用户数
2、总许可数栏目中输入客户需要的许可总数，总许可数只能大于等于10
3、轻数据开发（自助ETL）可实现数据的读取、清洗、加工、写入能力，提升开发效率。</t>
  </si>
  <si>
    <t>YonGPT
大模型服务</t>
  </si>
  <si>
    <t>YonGPT服务接口（体验套餐）</t>
  </si>
  <si>
    <t>Tokens</t>
  </si>
  <si>
    <t>1.5亿
Tokens</t>
  </si>
  <si>
    <t>使用大模型时按照单个tokens去计量，输入和输出汉字都扣减tokens数，每tokens1.5-1.8个汉字计算。"token"通常指的是文本中的单个元素，这些元素可以是单词、数字、符号或其他任何形式的文本片段。</t>
  </si>
  <si>
    <r>
      <rPr>
        <b/>
        <sz val="14"/>
        <color rgb="FFFF0000"/>
        <rFont val="微软雅黑"/>
        <charset val="134"/>
      </rPr>
      <t>产品不允许打折</t>
    </r>
    <r>
      <rPr>
        <sz val="14"/>
        <color theme="1"/>
        <rFont val="微软雅黑"/>
        <charset val="134"/>
      </rPr>
      <t xml:space="preserve">
1、使用大模型时按照单个tokens去计量，输入和输出汉字都扣减tokens数，每tokens1.5-1.8个汉字计算；
2、1,500元阶梯对应tokens数约为1.5亿计量，对应汉字数约2亿；
3、15,000元阶梯对应tokens数约为15亿计量，对应汉字数约20亿；
</t>
    </r>
    <r>
      <rPr>
        <sz val="14"/>
        <color rgb="FFFF0000"/>
        <rFont val="微软雅黑"/>
        <charset val="134"/>
      </rPr>
      <t>4、Tokens数到期未用完，可继续消耗，支持累计购买方式充值；</t>
    </r>
    <r>
      <rPr>
        <sz val="14"/>
        <color theme="1"/>
        <rFont val="微软雅黑"/>
        <charset val="134"/>
      </rPr>
      <t xml:space="preserve">
5、套餐有效期与客户产品订阅服务有效期相同。</t>
    </r>
  </si>
  <si>
    <t>YonGPT服务接口（标准套餐）</t>
  </si>
  <si>
    <t>15亿
Tokens</t>
  </si>
  <si>
    <t>文档智能问答服务</t>
  </si>
  <si>
    <t>文档智能问答服务存储</t>
  </si>
  <si>
    <t>1GB</t>
  </si>
  <si>
    <t>文档智能问答服务存储为智能体使用知识库的基础设施，主要包含文件解析、召回、内容检索和向量存储。</t>
  </si>
  <si>
    <r>
      <rPr>
        <sz val="14"/>
        <color rgb="FFFF0000"/>
        <rFont val="微软雅黑"/>
        <charset val="134"/>
      </rPr>
      <t>产品不允许打折</t>
    </r>
    <r>
      <rPr>
        <sz val="14"/>
        <color theme="1"/>
        <rFont val="微软雅黑"/>
        <charset val="134"/>
      </rPr>
      <t xml:space="preserve">
1、默认每租户提供1GB免费使用量，超过部分加收3600元/GB/年，以1GB为单位购买。
2、文档智能问答服务存储为智能体使用知识库的基础设施。</t>
    </r>
  </si>
  <si>
    <t>智能体（智友）</t>
  </si>
  <si>
    <t>智能体构建器</t>
  </si>
  <si>
    <t>智能体实例数</t>
  </si>
  <si>
    <t>31个及以上</t>
  </si>
  <si>
    <t>必须购买“智能体运营平台”</t>
  </si>
  <si>
    <t>1、可进行智能体开发，并进行开发出来的智能体的管理；
2、对技能、意图流进行管理，可以增加技能、意图流的编排等；</t>
  </si>
  <si>
    <r>
      <rPr>
        <b/>
        <sz val="14"/>
        <color rgb="FFFF0000"/>
        <rFont val="微软雅黑"/>
        <charset val="134"/>
      </rPr>
      <t>1、许可数量为发布并生效的智能体数量；</t>
    </r>
    <r>
      <rPr>
        <sz val="14"/>
        <color theme="1"/>
        <rFont val="微软雅黑"/>
        <charset val="134"/>
      </rPr>
      <t xml:space="preserve">
2、对智友的技能进行构建和管理，包含技能管理、意图管理等</t>
    </r>
  </si>
  <si>
    <t>智能体运营平台</t>
  </si>
  <si>
    <t>必须购买“YonGPT服务接口（体验套餐）”或 “YonGPT服务接口（标准套餐）”</t>
  </si>
  <si>
    <t>1、智能体运营工具，包含：
  1）对智能体进行管理，包含智能体的发布、停用。
  2）智能体运营情况统计。
2、智能体运行时基础服务，包括：
  1）移动端、PC桌面端、Web端智能入口。
  2）智能体调度、协作能力。
  3）业务推送能力。 
3. 知识问答，包含：
  1）支持基于FAQ（问答对）问答，其中FAQ（问答对）累计不超过100,000条。
  2）支持基于上传文档问答，其中涉及文档格式为 docx、pdf文件格式（具体文件格式限制以上传文档提示为准），每个上传文件不超过50M，累计上传文件总量默认每租户提供1GB免费使用量，超1GB可购买“文档智能问答服务存储”增加使用量。</t>
  </si>
  <si>
    <t>1、知识问答累计上传文件总量默认每租户提供1GB免费使用量，超1GB可购买“文档智能问答服务存储”增加使用量。</t>
  </si>
  <si>
    <t>友智库</t>
  </si>
  <si>
    <t>1、必须购买“YonGPT服务接口（体验套餐）”或 “YonGPT服务接口（标准套餐）”。
2、必须购买“文档智能问答服务-文档智能问答服务存储”。
3、必须购买“全员应用－协同云－办公协同（含文库）”。</t>
  </si>
  <si>
    <t>友智库依赖YonGPT大模型，提供服务包括：知识搜索、知识问答、知识管理、通用配置、运营分析。1、提供文档解析、索引构建能力；2 、提供标题、内容搜索能力。</t>
  </si>
  <si>
    <t>RPA机器人</t>
  </si>
  <si>
    <t xml:space="preserve"> RPA构建器</t>
  </si>
  <si>
    <t>RPA机器人实例数</t>
  </si>
  <si>
    <t>RPA构建器提供RPA模板管理、机器人管理、权限管理、日志管理、状态管理等服务。</t>
  </si>
  <si>
    <t>提供RPA模板管理、机器人管理、权限管理、日志管理、状态管理等服务。机器人实例数是指客户自己创建的在运行的机器人的数量。</t>
  </si>
  <si>
    <t>OCR识别服务</t>
  </si>
  <si>
    <t>OCR(发票拍照、识别)</t>
  </si>
  <si>
    <t>OCR服务可提供对电子发票（含普/专票）、火车票、出租车票、小票等图片的拍照识别、信息提取。</t>
  </si>
  <si>
    <t>若为财税领域使用，建议与“增值税发票验真”一并购买，OCR识别的结果只有经过发票验真才会保存入进项业务台账。
目前OCR的识别次数，没有时间的约束，即如果有OCR次数在订阅期内没有使用完毕，可以在续费时，自动带入到下个订阅期内。</t>
  </si>
  <si>
    <t>卡证识别OCR</t>
  </si>
  <si>
    <t>提供API接口服务，包含常见的卡证类对象的识别如：身份证、银行卡、营业执照、结婚证、毕业证、学位证、出生证明、驾驶证、护照、户口簿、社保卡、律师事务所执业许可证、卫生许可证、不动产权证、烟草专卖零售许可证、来往港澳通行证、海关缴款书等，识别类型持续增加中。</t>
  </si>
  <si>
    <t>海外票据识别（Receipt）</t>
  </si>
  <si>
    <t>页数</t>
  </si>
  <si>
    <t>海外票据识别（Receipt），识别类型包含：Airfare飞机、CarParking停车、CarRental租车、Gasolinestation加油票、GeneralRetail普通零售票、Hotel酒店住宿票、Restaurant餐饮票、Taxi出租车票、TollRoad高速费票、Transport运费票，识别类型持续更新中。</t>
  </si>
  <si>
    <t>限制销售
1、最低起订数量2000页，超出部分按照1.25元/页计价，
2、识别类型包含：Airfare飞机、CarParking停车、CarRental租车、Gasolinestation加油票、GeneralRetail普通零售票、Hotel酒店住宿票、Restaurant餐饮票、Taxi出租车票、TollRoad高速费票、Transport运费票，识别类型持续更新中。</t>
  </si>
  <si>
    <t>海外票据识别（Invoice+PO采购单）</t>
  </si>
  <si>
    <t>海外票据识别，识别类型包含：Invoice+PO采购单</t>
  </si>
  <si>
    <t>限制销售
1、最低起订数量2000页，超出部分按照    1.88元/页计价</t>
  </si>
  <si>
    <t>开发平台</t>
  </si>
  <si>
    <t>低代码开发</t>
  </si>
  <si>
    <t>3-50</t>
  </si>
  <si>
    <t>低代码开发：包含原“可视化应用构建”和“可视化应用扩展”能力。1、可视化应用构建：以低代码方式构建应用，也是应用建模的过程，支持新建应用的设计能力。2、可视化应用扩展：打开原厂应用，进行数据扩展、页面扩展、业务规则扩展，使原厂应用适应个性化需求；支持原厂应用扩展的设计能力。3、数据分析类页面的设计态和运行时，统一受“平台-数字化建模-报表平台”规格许可控制。</t>
  </si>
  <si>
    <t>1、低代码开发包含 原：可视化应用构建（原：低代码开发平台-标准服务）和 原：可视化应用扩展。基础价格包含默认用户数2个；
2、支持新建应用的设计能力；
3、支持原厂应用扩展的设计能力；
4、数据分析类页面的设计态和运行时，统一受“平台-报表平台”规格许可控制"</t>
  </si>
  <si>
    <t>沙箱环境</t>
  </si>
  <si>
    <t>开发沙箱</t>
  </si>
  <si>
    <t>开发沙箱：为当前租户开通新的沙箱租户；在沙箱租户内，测试更改或者新建应用程序时，不会损坏客户的正式数据和配置；且变更验证后，可通过沙箱内传输包工具，进行打包、上载变更数据到当前租户，进行部署导入使用。</t>
  </si>
  <si>
    <r>
      <rPr>
        <sz val="14"/>
        <color rgb="FFFF0000"/>
        <rFont val="微软雅黑"/>
        <charset val="134"/>
      </rPr>
      <t>产品不允许打折;</t>
    </r>
    <r>
      <rPr>
        <sz val="14"/>
        <color rgb="FF000000"/>
        <rFont val="微软雅黑"/>
        <charset val="134"/>
      </rPr>
      <t xml:space="preserve">
为公有云在线客户和ISV提供的与正式环境隔离的独立环境，可应用于实施测试、开发验证，当测试更改或者新建应用程序时不会损坏客户的正式数据和配置。</t>
    </r>
  </si>
  <si>
    <t>测试沙箱</t>
  </si>
  <si>
    <t>测试沙箱：为您提供选择当前租户内部分数据同步到沙箱租户内的能力，实现模拟正式租户的UAT验证环境建设，可更好的保证上线实施、验证的有效性。</t>
  </si>
  <si>
    <r>
      <rPr>
        <sz val="14"/>
        <color rgb="FFFF0000"/>
        <rFont val="微软雅黑"/>
        <charset val="134"/>
      </rPr>
      <t>产品不允许打折;</t>
    </r>
    <r>
      <rPr>
        <sz val="14"/>
        <color rgb="FF000000"/>
        <rFont val="微软雅黑"/>
        <charset val="134"/>
      </rPr>
      <t xml:space="preserve">
为公有云在线客户提供的与正式环境隔离的独立环境，可应用于仿真正式租户进行实施测试、开发验证，当测试更改或者新建应用程序时不会损坏客户的正式数据和配置。
</t>
    </r>
    <r>
      <rPr>
        <sz val="14"/>
        <color rgb="FFFF0000"/>
        <rFont val="微软雅黑"/>
        <charset val="134"/>
      </rPr>
      <t>测试沙箱订单时长需与客户订阅期时长一致。</t>
    </r>
  </si>
  <si>
    <t>集成平台</t>
  </si>
  <si>
    <t>OpenAPI加速服务</t>
  </si>
  <si>
    <t>天</t>
  </si>
  <si>
    <t>30天</t>
  </si>
  <si>
    <t>1、只针对开放平台OpenAPI加速收费。
2、各OpenAPI具体传输速率及相关OpenAPI加速服务对应传输速率详见官网（租户登陆后搜索“API文档”）；
3、OpenAPI加速服务允许叠加购买，但只延长服务时长，不叠加速度。
4、可以跨年使用。不支持打折。</t>
  </si>
  <si>
    <t>90天</t>
  </si>
  <si>
    <t>365天</t>
  </si>
  <si>
    <t>YSB企业服务总线流量服务</t>
  </si>
  <si>
    <t>每天调用次数上限</t>
  </si>
  <si>
    <t>100万次/每天</t>
  </si>
  <si>
    <t>YSB企业服务总线主要支持与异构系统、社会化应用的数据集成，提供连接配置、数据交换定义、数据同步任务、定时任务管理等产品功能。助力企业打破数据孤岛，提升数据流通效率与业务协同能力，实现系统高效集成与数据的有序流转 。</t>
  </si>
  <si>
    <t>1、调用次数：流程每执行一次（或触发一次）会记录一次执行次数（如：订单同步时每新增一笔订单则同步一次，那么同步500次订单会记录500次执行次数）。发起调用且返回不是引擎报错的错误信息，都按照触发次数计算，则都是1次。
2、单次调用报文大小不超过3M。
3、涉及升迁工具（用友内部产品线升迁工具）、二方集成资产（用友内部产品线集成资产）每天调用YSB次数上限为1亿次。
4、涉及三方集成资产（用友与外部第三方系统集成资产）每个资产每日限制免费调用5万次，并按租户计量三方集成资产调用量，三方集成资产每天免费调用总数=三方集成资产包数量 * 5万，超出部分需购买此物料。
5、涉及客开场景每日限制1000次累计调用（含3、4合计流程），超出部分需购买调用此物料。
6. 若涉及新增连接器，必须购买此物料。
7.此物料为特性。按每年订阅期收费，到期不可使用。</t>
  </si>
  <si>
    <t>1亿次/每天</t>
  </si>
  <si>
    <t>集成资产</t>
  </si>
  <si>
    <t>泛微集成资产</t>
  </si>
  <si>
    <t>泛微产品版本：e-cology  集成范围：1、基础数据同步：1）定时将泛微的组织、部门、人员数据同步到YonSuite平台。2）定时将YonSuite平台的组织、部门、人员（简版和人力云）数据同步到泛微；2、消息待办同步：实时监听YonSuite开放平台的待办事件，将审批待办数据同步到泛微，并可通过泛微系统点击消息待办跳转YonSuite对应 PC端或移动端单据审批页面完成审批，并保持YonSuite和泛微待办状态一致。3、支持内置泛微系统单点登录。</t>
  </si>
  <si>
    <t>泛微产品版本：e-cology
集成范围：
1、基础数据同步：1）定时将泛微的组织、部门、人员数据同步到YonSuite平台。2）定时将YonSuite平台的组织、部门、人员（简版和人力云）数据同步到泛微；
2、消息待办同步：实时监听YonSuite开放平台的待办事件，将审批待办数据同步到泛微，并可通过泛微系统点击消息待办跳转YonSuite对应 PC端或移动端单据审批页面完成审批，并保持YonSuite和泛微待办状态一致。
3、支持内置泛微系统单点登录。</t>
  </si>
  <si>
    <t>致远集成资产</t>
  </si>
  <si>
    <t>致远产品版本：A8  集成范围：1、基础数据同步：定时将YonSuite的组织、部门、人员（简版和人力云）、岗位、职级数据同步到致远；2、消息待办同步：实时监听YonSuite开放平台的待办事件，将审批待办数据同步到致远，并可通过致远系统点击消息待办跳转YonSuite对应 PC端或移动端单据审批页面完成审批，并保持YonSuite和致远待办状态一致。3、支持内置致远系统单点登录。</t>
  </si>
  <si>
    <t>致远产品版本：A8
集成范围：
1、基础数据同步：定时将YonSuite的组织、部门、人员（简版和人力云）、岗位、职级数据同步到致远；
2、消息待办同步：实时监听YonSuite开放平台的待办事件，将审批待办数据同步到致远，并可通过致远系统点击消息待办跳转YonSuite对应 PC端或移动端单据审批页面完成审批，并保持YonSuite和致远待办状态一致。
3、支持内置致远系统单点登录。</t>
  </si>
  <si>
    <t>蓝凌集成资产</t>
  </si>
  <si>
    <t>蓝凌产品版本：EKP V16  集成范围：1、基础数据同步：定时将YonSuite的组织、部门、人员（简版和人力云）、岗位、职级数据同步到蓝凌；2、消息待办同步：实时监听YonSuite开放平台的待办事件，将审批待办数据同步到蓝凌，并可通过蓝凌系统点击消息待办跳转YonSuite对应 PC端或移动端单据审批页面完成审批，并保持YonSuite和蓝凌待办状态一致。3、支持内置蓝凌系统单点登录。</t>
  </si>
  <si>
    <t>蓝凌产品版本：EKP V16
集成范围：
1、基础数据同步：定时将YonSuite的组织、部门、人员（简版和人力云）、岗位、职级数据同步到蓝凌；
2、消息待办同步：实时监听YonSuite开放平台的待办事件，将审批待办数据同步到蓝凌，并可通过蓝凌系统点击消息待办跳转YonSuite对应 PC端或移动端单据审批页面完成审批，并保持YonSuite和蓝凌待办状态一致。
3、支持内置蓝凌系统单点登录。</t>
  </si>
  <si>
    <t>企业微信基础账号服务</t>
  </si>
  <si>
    <t>企业微信用户账号数</t>
  </si>
  <si>
    <t>1-5</t>
  </si>
  <si>
    <r>
      <rPr>
        <sz val="14"/>
        <color rgb="FFFF0000"/>
        <rFont val="微软雅黑"/>
        <charset val="134"/>
      </rPr>
      <t>必须在已购买“企业微信集成资产”的前提下使用。
必须在</t>
    </r>
    <r>
      <rPr>
        <b/>
        <sz val="14"/>
        <color rgb="FFFF0000"/>
        <rFont val="微软雅黑"/>
        <charset val="134"/>
      </rPr>
      <t>APILink产品线</t>
    </r>
    <r>
      <rPr>
        <sz val="14"/>
        <color rgb="FFFF0000"/>
        <rFont val="微软雅黑"/>
        <charset val="134"/>
      </rPr>
      <t>下单购买。</t>
    </r>
  </si>
  <si>
    <r>
      <rPr>
        <sz val="14"/>
        <color rgb="FFFF0000"/>
        <rFont val="微软雅黑"/>
        <charset val="134"/>
      </rPr>
      <t>必须在</t>
    </r>
    <r>
      <rPr>
        <b/>
        <sz val="14"/>
        <color rgb="FFFF0000"/>
        <rFont val="微软雅黑"/>
        <charset val="134"/>
      </rPr>
      <t>APILink产品线</t>
    </r>
    <r>
      <rPr>
        <sz val="14"/>
        <color rgb="FFFF0000"/>
        <rFont val="微软雅黑"/>
        <charset val="134"/>
      </rPr>
      <t>下单购买。</t>
    </r>
  </si>
  <si>
    <r>
      <rPr>
        <sz val="14"/>
        <color rgb="FF000000"/>
        <rFont val="微软雅黑"/>
        <charset val="134"/>
      </rPr>
      <t>1、必须在</t>
    </r>
    <r>
      <rPr>
        <b/>
        <sz val="14"/>
        <color rgb="FF000000"/>
        <rFont val="微软雅黑"/>
        <charset val="134"/>
      </rPr>
      <t>APILink产品线</t>
    </r>
    <r>
      <rPr>
        <sz val="14"/>
        <color rgb="FF000000"/>
        <rFont val="微软雅黑"/>
        <charset val="134"/>
      </rPr>
      <t>下单。只能正式订单，不支持打折，不支持试用。</t>
    </r>
    <r>
      <rPr>
        <sz val="14"/>
        <color rgb="FF000000"/>
        <rFont val="微软雅黑"/>
        <charset val="134"/>
      </rPr>
      <t xml:space="preserve">
</t>
    </r>
    <r>
      <rPr>
        <sz val="14"/>
        <color rgb="FF000000"/>
        <rFont val="微软雅黑"/>
        <charset val="134"/>
      </rPr>
      <t>2、企业微信用户账号数为同时使用企业微信和YonSuite的用户数量，若涉及多个领域，则按最大需求用户数下单。</t>
    </r>
  </si>
  <si>
    <t>6-200</t>
  </si>
  <si>
    <t>501-1000</t>
  </si>
  <si>
    <t>1001-10000</t>
  </si>
  <si>
    <t>10001及以上</t>
  </si>
  <si>
    <t>企业微信互通账号服务</t>
  </si>
  <si>
    <r>
      <rPr>
        <sz val="14"/>
        <color rgb="FF000000"/>
        <rFont val="微软雅黑"/>
        <charset val="134"/>
      </rPr>
      <t>1、必须在</t>
    </r>
    <r>
      <rPr>
        <b/>
        <sz val="14"/>
        <color rgb="FF000000"/>
        <rFont val="微软雅黑"/>
        <charset val="134"/>
      </rPr>
      <t>APILink产品线</t>
    </r>
    <r>
      <rPr>
        <sz val="14"/>
        <color rgb="FF000000"/>
        <rFont val="微软雅黑"/>
        <charset val="134"/>
      </rPr>
      <t>下单。只能正式订单，不支持打折，不支持试用。</t>
    </r>
    <r>
      <rPr>
        <sz val="14"/>
        <color rgb="FF000000"/>
        <rFont val="微软雅黑"/>
        <charset val="134"/>
      </rPr>
      <t xml:space="preserve">
</t>
    </r>
    <r>
      <rPr>
        <sz val="14"/>
        <color rgb="FF000000"/>
        <rFont val="微软雅黑"/>
        <charset val="134"/>
      </rPr>
      <t>2、使用企业微信互通账号服务用户账号无需再购买企业微信基础账号服务用户账号。</t>
    </r>
    <r>
      <rPr>
        <sz val="14"/>
        <color rgb="FF000000"/>
        <rFont val="微软雅黑"/>
        <charset val="134"/>
      </rPr>
      <t xml:space="preserve">
</t>
    </r>
    <r>
      <rPr>
        <sz val="14"/>
        <color rgb="FF000000"/>
        <rFont val="微软雅黑"/>
        <charset val="134"/>
      </rPr>
      <t>3、涉及营销云与企业微信集成范围相关见</t>
    </r>
    <r>
      <rPr>
        <sz val="14"/>
        <color rgb="FF000000"/>
        <rFont val="微软雅黑"/>
        <charset val="134"/>
      </rPr>
      <t xml:space="preserve"> </t>
    </r>
    <r>
      <rPr>
        <sz val="14"/>
        <color rgb="FFFF0000"/>
        <rFont val="微软雅黑"/>
        <charset val="134"/>
      </rPr>
      <t>营销云-新零售-营销助手。</t>
    </r>
  </si>
  <si>
    <t>1001及以上</t>
  </si>
  <si>
    <t>企业微信集成资产</t>
  </si>
  <si>
    <r>
      <rPr>
        <sz val="14"/>
        <color rgb="FFFF0000"/>
        <rFont val="微软雅黑"/>
        <charset val="134"/>
      </rPr>
      <t>必须与</t>
    </r>
    <r>
      <rPr>
        <b/>
        <sz val="14"/>
        <color rgb="FFFF0000"/>
        <rFont val="微软雅黑"/>
        <charset val="134"/>
      </rPr>
      <t>APILink产品线</t>
    </r>
    <r>
      <rPr>
        <sz val="14"/>
        <color rgb="FFFF0000"/>
        <rFont val="微软雅黑"/>
        <charset val="134"/>
      </rPr>
      <t>下单的“企业微信基础账号服务”或“企业微信互通账号服务”配合使用</t>
    </r>
  </si>
  <si>
    <t>企业微信集成资产集成范围：1）基础数据同步：定时将YonSuite的组织、部门、人员（简版和人力云）数据同步到企业微信；2）消息待办同步：（1）实时监听YonSuite开放平台的待办事件，将审批待办数据同步到企业微信，并可通过企业微信点击消息待办跳转YonSuite对应 PC端或移动端单据审批页面完成审批，并保持YonSuite和企业微信待办状态一致。（2）实时监听YonSuite开放平台的工作通知、预警通知事件，将工作通知、预警通知数据同步到企业微信；3）支持内置企业微信单点登录领域首页。</t>
  </si>
  <si>
    <t>微软集成资产</t>
  </si>
  <si>
    <t>微软产品版本：微软Microsoft Entra ID  集成范围：1、基础数据同步：在客户授权前提下定时将微软Microsoft Entra ID的用户数据同步到YonSuite；2、支持内置微软Microsoft Entra ID单点登录。</t>
  </si>
  <si>
    <t>微软产品版本：微软Microsoft Entra ID
集成范围：
1、基础数据同步：在客户授权前提下定时将微软Microsoft Entra ID的用户数据同步到YonSuite；
2、支持内置微软Microsoft Entra ID单点登录。</t>
  </si>
  <si>
    <t>智能分析</t>
  </si>
  <si>
    <t>数据分析</t>
  </si>
  <si>
    <t xml:space="preserve">提供搭建数据模型、仪表板、自由报表、数字大屏、移动分析的数据分析工具。
1、数据模型由用户基于数据源搭建业务数据模型，数据源支持关系型数据库、文件数据源。创建数据模型的SQL模型、数据集模型、填报表模型、存储过程模型。为创建分析卡片、仪表板、报表、移动页面提供数据模型基础。
2、仪表板支持基于数据模型的数据创建分析页面，包含图形、表格、筛选器、多页签、图片、文本、容器、时钟等可视化组件。用户通过拖拽方式将组件放入画布，配置相应的图表或控件属性，快捷完成图表的制作。
3、自由报表是用户以业务报表为主要需求导向的工具，在报表中可以编制分组表、交叉表、复杂表头嵌套的组合表、自由表等，满足用户对中国式复杂报表的各种需求。报表也是以基于业务元数据、业务模型、数据模型为数据来源，展示与分析业务的重要工具。
4、数字大屏为一站式,炫酷的数字大屏制作和发布工具。提供视频、3D组件等多种图表组件和行业模板，采用拖拽式零代码开发模式，支持海量数据的实时渲染，支持多端适配。使用数字大屏产品，可以便捷开发炫酷大屏，展示业务故事、宣传品牌实力。
5、移动分析为移动页面设计支持基于数据模型、业务对象、第三方数据源的数据创建分析页面，包含图形、表格、筛选器、多页签、图片、文本、容器、时钟等可视化组件。用户通过拖拽方式将组件放入画布，配置相应的图表或控件属性，快捷完成图表的制作，包括图表的联动、钻取、链接等交互操作。还可以通过主题快速切换页面展示风格。
</t>
  </si>
  <si>
    <t>ChatBI</t>
  </si>
  <si>
    <t>必须购买“智能分析-数据分析”，“智能体运营平台”</t>
  </si>
  <si>
    <t>结合聊天机器人和商业智能技术，通过自然语言处理（NLP）技术，使用户能够以对话的形式与系统进行交互，从而获取数据分析、报表生成、数据查询、业务洞察和建议等商业智能服务。</t>
  </si>
  <si>
    <t>智能报告</t>
  </si>
  <si>
    <t>智能报告(Smart Reporting)是一种动态的分析模板,利用图文混排的模式，可协助用户定期生成多种样式的固化分析报告从而减轻用户制作报告的时间，提升报告的制作效率。
智能报告采用编辑模板方式,在Word (docx格式)或PPT(pptx格式)或Excel(xlsx格式)模板中，编辑报告样式，可包含图表对象、表格与文字，将编辑好的模板导入到系统中自动生成报告模板,在生成的模板中用系统中的数据替换掉模板中的占位符并支持筛选条件，随后一键生成图文并茂的智能报告,可在线查看也可以导出Word、PPT、Excel和 PDF，离线查看。</t>
  </si>
  <si>
    <t>数据资源服务</t>
  </si>
  <si>
    <t>对标诊断服务</t>
  </si>
  <si>
    <t>1. 为企业提供对标诊断报告和财务经营对标数据；
2. 财务智能诊断报告，是基于企业的财务数据与同业对标数据进行对比分析，依托专家级模型框架，为企业提供全面而客观的经营状况评估，同时通过对企业诊断分析的内容进行AI解读，帮助客户更直观了解企业的经营状况。
3. 财务经营对标数据，是以数据形式提供，建议与分析看板、智能分析大屏、财务报表分析等产品配合使用。每个套餐中含对标行业（范围）1个，具体对标企业50家。</t>
  </si>
  <si>
    <t>异构系统统一分析服务</t>
  </si>
  <si>
    <t>U8历史数据查询服务</t>
  </si>
  <si>
    <t>开通数据服务默认每租户提供5GB 数仓，超过5G需要加购数仓；具体 请参考“存储空间服务-数智应用服 务数仓-mysql-schema”的购买规则</t>
  </si>
  <si>
    <t>提供U8 财务：财务：总账、科目余额表、辅助余额表、明细账、凭证，应收管理：应收余额表、应收明细账，应付管理：应付余额表、应付明细账；供应链：销售管理 : 销售订单列表、销售发货单列表、销售收入明细表，采购管理：采购订单列表、采购到货列表，库存管理：出入库流水账等数据的查询服务。</t>
  </si>
  <si>
    <t>支持的U8版本：U8 V16.5版本，低于此版本客户需先升级到U8此版本。
“数智应用服务数仓”默认每租户提供5GB，超过部分加收1000元/25GB/年，以25GB为单位购买</t>
  </si>
  <si>
    <t>全员应用</t>
  </si>
  <si>
    <t>全员资产应用</t>
  </si>
  <si>
    <t>全员用户数</t>
  </si>
  <si>
    <t>51-1000</t>
  </si>
  <si>
    <t>必须购买“资产实物管理”</t>
  </si>
  <si>
    <t>提供企业全员参与资产管理的能力，包括查询名下资产，发起资产借用，转移，维修申请，自助盘点等功能。</t>
  </si>
  <si>
    <t>下单需在商务系统选择资产云全员应用共享许可</t>
  </si>
  <si>
    <t>员工服务</t>
  </si>
  <si>
    <t>全员应用自助服务</t>
  </si>
  <si>
    <t>包含员工与经理自助服务，PC/移动自助。包含员工自助档案查看与维护，转调离自助申请，入离职转单与交接，证明申请，自助打卡，休假加班出差申请，调换班申请，考勤月报确认，发薪核算确认，工资条，绩效填报与评价，个人发展计划填写等。 经理可查看团队成员档案与人员结构分析，查看团队假勤信息，代员工发起考勤业务申请，对团队排班，查看团队绩效结果，完成绩效评价与绩效校准。完成各项业务流程审批等。</t>
  </si>
  <si>
    <t>全员人力应用各员工与经理自助应用依赖相应的专业模块。不能独立使用。</t>
  </si>
  <si>
    <t>员工服务助理</t>
  </si>
  <si>
    <t>必须购买“全员应用自助服务”和“智能体运营平台”；</t>
  </si>
  <si>
    <t>通过与智能助理交互完成政策问询、休假额度查询、开证明、请假、补卡、加班等业务办理，个人信息查询与修改等功能</t>
  </si>
  <si>
    <t>经理服务助理</t>
  </si>
  <si>
    <t>通过与智能助理交互完成部门人员信息查询、统计分析。快速排班，部门考勤查询。给经理人推送绩效目标沟通与结果面谈任务，生成绩效沟通与结果面谈辅导建议。经理查询部门员工绩效考核指标。</t>
  </si>
  <si>
    <t>办公协同</t>
  </si>
  <si>
    <t>包含沟通协作基础、审批、文库、公告、会议管理、项目、任务、工作汇报、订阅号、门户、多组织特性；</t>
  </si>
  <si>
    <t>数智秘书</t>
  </si>
  <si>
    <t>必须购买“办公协同”和“智能体运营平台”</t>
  </si>
  <si>
    <t>1. 为每个用户配备一个专属的数智秘书，包含可定制的智能早报、智能日程预定、智能审批、智能唤醒企业应用、个人知识库、文档翻译与 AIGC 创作、未读消息摘要汇总与提醒、智能操作日志上报、修改头像等；
2. 支持协同办公应用智能化，包括支持AI机器人加入友空间群、文库文档智能问答&amp;翻译、智能公告、智能日程等</t>
  </si>
  <si>
    <t>项目成员应用</t>
  </si>
  <si>
    <t>项目成员应用主要包括：项目工作汇报、风险上报、风险应对、项目活动、计划反馈、项目工时、问题记录等内容。</t>
  </si>
  <si>
    <t>全球化应用</t>
  </si>
  <si>
    <t>多语言</t>
  </si>
  <si>
    <t>印尼语</t>
  </si>
  <si>
    <t>总产品金额10%</t>
  </si>
  <si>
    <t>提供印尼语切换</t>
  </si>
  <si>
    <t>不包含实施、客开、OEM产品</t>
  </si>
  <si>
    <t>西班牙语</t>
  </si>
  <si>
    <t>提供西班牙语切换</t>
  </si>
  <si>
    <t>限制销售
不包含实施、客开、OEM产品</t>
  </si>
  <si>
    <t>葡萄牙语</t>
  </si>
  <si>
    <t>提供葡萄牙语切换</t>
  </si>
  <si>
    <t>越南语</t>
  </si>
  <si>
    <t>提供越南语切换</t>
  </si>
  <si>
    <t>德语</t>
  </si>
  <si>
    <t>提供德语切换</t>
  </si>
  <si>
    <t>土耳其语</t>
  </si>
  <si>
    <t>提供土耳其语切换</t>
  </si>
  <si>
    <t>泰语</t>
  </si>
  <si>
    <t>提供泰语切换</t>
  </si>
  <si>
    <t>阿拉伯语</t>
  </si>
  <si>
    <t>提供阿拉伯语切换</t>
  </si>
  <si>
    <t>马来西亚语</t>
  </si>
  <si>
    <t>提供马来西亚语切换</t>
  </si>
  <si>
    <t>日语</t>
  </si>
  <si>
    <t>提供日语切换</t>
  </si>
  <si>
    <t>凭证与报表合规</t>
  </si>
  <si>
    <t>财务马来西亚本地化</t>
  </si>
  <si>
    <t>财务马来西亚本地化，包含电子发票生成、发送，电子发票接收，直联马来西亚税局LHDN</t>
  </si>
  <si>
    <t>财务新加坡本地化</t>
  </si>
  <si>
    <t>财务新加坡本地化，包含新加坡电子发票InvoiceNow C5功能和GST Return申报及报表等产品特性，是新加坡本地财税合规的重要功能。</t>
  </si>
  <si>
    <t>电子发票功能需对接AP服务商Datapost，下单前请联系新加坡分公司处理关于Datapost服务的开通。</t>
  </si>
  <si>
    <t>财务印度尼西亚本地化</t>
  </si>
  <si>
    <t>财务印度尼西亚本地化，提供与印尼税务总局（DJP）税务系统（Coretax）与电子发票系统（e-Faktur）的标准化集成能力，实现销售开票，税号校验，增值税发票上传等功能，并支持数字签章与实时回执，大幅降低人工操作与合规风险</t>
  </si>
  <si>
    <t>财务泰国本地化</t>
  </si>
  <si>
    <t>财务泰国本地化，支持生成泰国税务发票，用户确认、审批后，根据税务发票生成凭证</t>
  </si>
  <si>
    <t>全球财务报表工具</t>
  </si>
  <si>
    <t>包含财务报表的配置工具及资产负债表、利润表</t>
  </si>
  <si>
    <t>中国香港本地化</t>
  </si>
  <si>
    <t>必须购买“组织员工与管理”和“薪酬核算”。</t>
  </si>
  <si>
    <t>不可独立使用，需配合组织与员工管理、薪酬核算使用 
香港本地化包含人力模块香港年假、IR56、MPF、薪资条、Bank File特性。</t>
  </si>
  <si>
    <t>印尼本地化</t>
  </si>
  <si>
    <t>不可独立使用，需配合组织与员工管理、薪酬核算使用 
印尼本地化包含员工本地化信息如健康保险号、劳动保险号、家庭属性、工作风险等级。薪酬包含工资月税、年税、离职补偿税计算，税务补贴计算与印尼工资条。</t>
  </si>
  <si>
    <t>越南本地化</t>
  </si>
  <si>
    <t>不可独立使用，需配合组织与员工管理、薪酬核算使用 
越南本地化包含越南人员信息管理，个税计算，考勤日月报分时统计和薪资分段核算等多个业务场景</t>
  </si>
  <si>
    <t>中国澳门本地化</t>
  </si>
  <si>
    <t>不可独立使用，需配合组织与员工管理、薪酬核算使用 
澳门本地化澳门人员信息管理、职业税计算、M3M4个税表、银行报盘、M2、M2A社会保险报表等多个业务场景</t>
  </si>
  <si>
    <t>马来西亚本地化</t>
  </si>
  <si>
    <t>不可独立使用，需配合组织与员工管理、薪酬核算使用 。如使用本地化假期功能和自助服务，需购买“假勤管理”和“自助服务”
支持管理员工马来西亚本地化信息，支持MTD个税、EPF公积金、SOCSO社保、EIS就业保险计算等薪酬计算，提供常用官方报表及申报所需数据，支持员工海外工资单。</t>
  </si>
  <si>
    <t>组织员工本地化</t>
  </si>
  <si>
    <t>必须购买“组织员工与管理”</t>
  </si>
  <si>
    <t>包含对人员信息管理等基础内容的本地化扩展，覆盖多个国家，例如香港人员信息、印尼人员信息、越南人员信息、澳门人员信息等。</t>
  </si>
  <si>
    <t>适用于购买了人力产品但未购买本地化产品的跨国企业客户。</t>
  </si>
  <si>
    <t>隐私数据保留</t>
  </si>
  <si>
    <t>包含员工隐私数据保留与删除。</t>
  </si>
  <si>
    <t>报价合计</t>
  </si>
  <si>
    <t>产品订阅费</t>
  </si>
  <si>
    <t>总金额</t>
  </si>
  <si>
    <r>
      <rPr>
        <b/>
        <sz val="18"/>
        <color rgb="FF000000"/>
        <rFont val="微软雅黑"/>
        <charset val="134"/>
      </rPr>
      <t xml:space="preserve">YonSuite(专业版)公有云定价单
</t>
    </r>
    <r>
      <rPr>
        <b/>
        <sz val="14"/>
        <color rgb="FFFF0000"/>
        <rFont val="微软雅黑"/>
        <charset val="134"/>
      </rPr>
      <t>该定价表内产品仅支持老客户续费，不允许新购、加购</t>
    </r>
  </si>
  <si>
    <t>供应链异构业财事项</t>
  </si>
  <si>
    <t>必须购买“存货核算”</t>
  </si>
  <si>
    <t>用于第三方业务系统与YonSuite财务系统的集成应用。通过YonLinker对接到异构业财事项，从而直接对接到BIP财务，解决第三方业务系统对于财务的往来业务核算、存货成本核算以及生成相关的会计凭证，实现异构系统的业财一体化应用。
系统支持对接的单据：期初采购入库单、采购入库、委外入库、产品入库、其他入库、销售出库、材料出库、其他出库、调入、调出、采购发票、采购结算单、销售发票。</t>
  </si>
  <si>
    <t>采购竞拍</t>
  </si>
  <si>
    <t>必须购买“多组织”；
供应商端的应用不收费</t>
  </si>
  <si>
    <t>包括竞拍项目立项、竞拍大厅、成交等</t>
  </si>
  <si>
    <t>招投标（旧）</t>
  </si>
  <si>
    <t>包括招标、谈判；支持多标段、初评、招标规则可配置、招投标过程文件归档等</t>
  </si>
  <si>
    <t>专业开发</t>
  </si>
  <si>
    <r>
      <rPr>
        <sz val="14"/>
        <color rgb="FF000000"/>
        <rFont val="微软雅黑"/>
        <charset val="134"/>
      </rPr>
      <t>必须购买“平台-沙箱环境-开发沙箱”、“平台</t>
    </r>
    <r>
      <rPr>
        <sz val="14"/>
        <color theme="1"/>
        <rFont val="微软雅黑"/>
        <charset val="134"/>
      </rPr>
      <t>-专业开发基础资源-</t>
    </r>
    <r>
      <rPr>
        <sz val="14"/>
        <color rgb="FF000000"/>
        <rFont val="微软雅黑"/>
        <charset val="134"/>
      </rPr>
      <t>PaaS资源包”</t>
    </r>
  </si>
  <si>
    <t>专业开发：为专业开发人员提供云原生的自建应用引擎能力，支持代码工程，通过框架扩展的方式和代码能力完成专业开发，需要配合资源包使用。</t>
  </si>
  <si>
    <t>1、当前规格仅包括YonBuilder专业开发工具（原：低代码开发平台-专业服务），基础价格包含默认用户数10个；
2、开发验证需要使用的沙箱（开发沙箱、测试沙箱）需要单独购买、开发产出的代码部署运维所需要的PaaS资源包需要单独购买“平台-专业开发基础资源-PaaS资源包”
3、如需扩容代码部署运行的PaaS资源，请购买“平台-专业开发基础资源-PaaS资源加油包”
4、如需增加测试沙箱，请购买“测试沙箱”产品。
5、已覆盖零代码开发、低代码开发能力（具体备注说明详见 零代码开发、低代码开发）。</t>
  </si>
  <si>
    <t>专业开发基础资源</t>
  </si>
  <si>
    <t>专业开发文件存储</t>
  </si>
  <si>
    <t>100G</t>
  </si>
  <si>
    <t>用户文件类磁盘存储不足时，购买此项增加存储磁盘空间，此类存储类型为SSD存储</t>
  </si>
  <si>
    <r>
      <rPr>
        <sz val="14"/>
        <color theme="1"/>
        <rFont val="微软雅黑"/>
        <charset val="134"/>
      </rPr>
      <t xml:space="preserve">仅支持客开使用，用户文件类磁盘存储不足时(ECS)，购买此项增加存储磁盘空间，此类存储类型为SSD存储
</t>
    </r>
    <r>
      <rPr>
        <sz val="14"/>
        <color rgb="FFFF0000"/>
        <rFont val="微软雅黑"/>
        <charset val="134"/>
      </rPr>
      <t>产品不允许打折;</t>
    </r>
  </si>
  <si>
    <t>专业开发数据存储</t>
  </si>
  <si>
    <t>用户数据磁盘存储不足时，可购买此项增加数据磁盘空间，此类存储类型为超高IO</t>
  </si>
  <si>
    <r>
      <rPr>
        <sz val="14"/>
        <color theme="1"/>
        <rFont val="微软雅黑"/>
        <charset val="134"/>
      </rPr>
      <t xml:space="preserve">仅支持客开使用，用户数据磁盘存储不足时(RDS)，可购买此项增加数据磁盘空间，此类存储类型为超高IO
</t>
    </r>
    <r>
      <rPr>
        <sz val="14"/>
        <color rgb="FFFF0000"/>
        <rFont val="微软雅黑"/>
        <charset val="134"/>
      </rPr>
      <t>产品不允许打折;</t>
    </r>
  </si>
  <si>
    <t>PaaS资源加油包（2C+8G+150G）</t>
  </si>
  <si>
    <t>用户资源不足时，需要增加“PaaS资源加油包”，这部分资源将补充在用户自己业务节点中，用于增加更大规模的业务应用部署</t>
  </si>
  <si>
    <r>
      <rPr>
        <sz val="14"/>
        <color rgb="FF000000"/>
        <rFont val="微软雅黑"/>
        <charset val="134"/>
      </rPr>
      <t xml:space="preserve">用户资源不足时，需要增加“PaaS资源加油包”，这部分资源将补充在用户自己业务节点中，用于增加更大规模的业务应用部署；
</t>
    </r>
    <r>
      <rPr>
        <sz val="14"/>
        <color rgb="FFFF0000"/>
        <rFont val="微软雅黑"/>
        <charset val="134"/>
      </rPr>
      <t>产品不允许打折;</t>
    </r>
  </si>
  <si>
    <t>PaaS资源加油包（4C+16G+150G）</t>
  </si>
  <si>
    <t>PaaS资源加油包（8C+32G+150G）</t>
  </si>
  <si>
    <t>PaaS资源包</t>
  </si>
  <si>
    <t>其中容器隧道网络用于搭建K8S集群使用，网络管理节点部署ingress-controller用于管理容器内网络，2个业务节点部署客户自己的业务应用(2个节点实现高可用)，RDS与Redis用于部署数据库与缓存，公网IP用于管理数据库与缓存，公网(网络)与WAF(安全)可以多个客户进行共享，共享后分摊成本即可，除此之外，资源管理及DevOps流水线费用暂不收取；业务节点资源不足时，可通过购买“PaaS资源加油包”进行增购，“PaaS资源加油包”提供了三种资源规格，客户根据自己需求进行选择即可。</t>
  </si>
  <si>
    <r>
      <rPr>
        <sz val="14"/>
        <color rgb="FF0C0C0C"/>
        <rFont val="微软雅黑"/>
        <charset val="134"/>
      </rPr>
      <t>其中容器隧道网络用于搭建K8S集群使用，网络管理节点部署ingress-controller用于管理容器内网络，2个业务节点部署客户自己的业务应用(2个节点实现高可用)，RDS与Redis用于部署数据库与缓存，公网IP用于管理数据库与缓存，公网(网络)与WAF(安全)可以多个客户进行共享，共享后分摊成本即可，除此之外，资源管理及DevOps流水线费用暂不收取；业务节点资源不足时，可通过购买“PaaS资源加油包”进行增购，“PaaS资源加油包”提供了三种资源规格，客户根据自己需求进行选择即可；</t>
    </r>
    <r>
      <rPr>
        <sz val="14"/>
        <color rgb="FFFF0000"/>
        <rFont val="微软雅黑"/>
        <charset val="134"/>
      </rPr>
      <t>产品不允许打折</t>
    </r>
  </si>
  <si>
    <t>YonSuite(专业版)公有云定价单（升迁套件产品）</t>
  </si>
  <si>
    <t>多领域</t>
  </si>
  <si>
    <t>YonSuite专业版升迁套件产品</t>
  </si>
  <si>
    <t>财务基础套件</t>
  </si>
  <si>
    <t>1、必须勾选“数字化工作入口”；
2、加购许可请勾选YonSuite专业版“财务云、供应链云、制造云、项目云、人力云许可”
3、开通数据服务默认每租户提供5GB数仓，超过5G需要加购数仓；具体请参考“存储空间服务-数智应用服务数仓-mysql-schema”的购买规则。
4、若有个性化调整页面的需求，建议加购「数据服务-智能分析-数据分析」或「平台-报表-报表平台」</t>
  </si>
  <si>
    <t>财务基础套件，包含模块如下：
财务：总账、固定资产、应收应付、合并报表、财务看板
财资：现金管理、票证管理
平台：多组织
数据服务：企业报表</t>
  </si>
  <si>
    <r>
      <rPr>
        <b/>
        <sz val="14"/>
        <color rgb="FFFF0000"/>
        <rFont val="微软雅黑"/>
        <charset val="134"/>
      </rPr>
      <t>1、不允许打折</t>
    </r>
    <r>
      <rPr>
        <sz val="14"/>
        <color rgb="FF000000"/>
        <rFont val="微软雅黑"/>
        <charset val="134"/>
      </rPr>
      <t xml:space="preserve">
2、不能同时选择多个升迁套件，每个客户只能选择一个套件；
3、选择套件后，套件内包含的标准产品无需再重复选择；
4、下单套件激活成功，生效“包含许可数”5个，该许可可与套件外绑定“财务云、供应链云、制造云、项目云、人力云许可”的物料共享使用，超过5个包含许可，请加购“财务云、供应链云、制造云、项目云、人力云许可”，加购逻辑需要遵循2个起售的原则。且该许可的阶梯计费逻辑不叠加套件包含的5个许可。</t>
    </r>
  </si>
  <si>
    <t>业财套件</t>
  </si>
  <si>
    <t>业财套件，包含模块如下：
财务：总账、固定资产、应收应付、存货核算、合并报表、企业经营分析
财资：现金管理、票证管理
供应链：销售、采购、库存、内部交易
平台：多组织
数据服务：企业报表</t>
  </si>
  <si>
    <t>制造企业套件</t>
  </si>
  <si>
    <t>制造企业套件，包含模块如下：
财务：总账、固定资产、应收应付、存货核算、合并报表、企业经营分析、产品实际成本
财资：现金管理、票证管理
供应链：销售、采购、库存、内部交易
平台：多组织
制造云：生产计划、生产管理、委外管理、生产分析、质检管理、质量追溯、质量分析
数据服务：企业报表</t>
  </si>
  <si>
    <r>
      <rPr>
        <b/>
        <sz val="14"/>
        <color rgb="FFFF0000"/>
        <rFont val="微软雅黑"/>
        <charset val="134"/>
      </rPr>
      <t>1、不允许打折</t>
    </r>
    <r>
      <rPr>
        <sz val="14"/>
        <color rgb="FF000000"/>
        <rFont val="微软雅黑"/>
        <charset val="134"/>
      </rPr>
      <t xml:space="preserve">
2、不能同时选择多个升迁套件，每个客户只能选择一个套件；
3、选择套件后，套件内包含的标准产品无需再重复选择；
4、下单套件激活成功，生效“包含许可数”10个，该许可可与套件外绑定“财务云、供应链云、制造云、项目云、人力云许可”的物料共享使用，超过10个包含许可，请加购“财务云、供应链云、制造云、项目云、人力云许可”，加购逻辑需要遵循2个起售的原则。且该许可的阶梯计费逻辑不叠加套件包含的10个许可。</t>
    </r>
  </si>
  <si>
    <t>AI核心人力一体包（300人）</t>
  </si>
  <si>
    <t>1、必须勾选“数字化工作入口”和“智能体运营平台”；
2、加购许可请勾选YonSuite专业版“财务云、供应链云、制造云、项目云、人力云许可”、全员应用自助服务</t>
  </si>
  <si>
    <t>包含模块如下：
组织与员工管理
假勤管理
薪酬管理
全员应用自助服务（含300个许可）
人事智能助理
假勤智能助理
员工服务助理</t>
  </si>
  <si>
    <r>
      <rPr>
        <b/>
        <sz val="14"/>
        <color rgb="FFFF0000"/>
        <rFont val="微软雅黑"/>
        <charset val="134"/>
      </rPr>
      <t>1、不允许打折</t>
    </r>
    <r>
      <rPr>
        <sz val="14"/>
        <color theme="1"/>
        <rFont val="微软雅黑"/>
        <charset val="134"/>
      </rPr>
      <t xml:space="preserve">
2、不能同时选择多个升迁套件，每个客户只能选择一个套件；
3、选择套件后，套件内包含的标准产品无需再重复选择；
4、下单套件激活成功，生效“包含许可数”4个，该许可可与套件外绑定“财务云、供应链云、制造云、项目云、人力云许可”的物料共享使用，超过4个包含许可，请加购“财务云、供应链云、制造云、项目云、人力云许可”，加购逻辑需要遵循2个起售的原则。且该许可的阶梯计费逻辑不叠加套件包含的4个许可。 加购全员应用自助服务同样需遵循起售、阶梯与叠加逻辑。</t>
    </r>
  </si>
  <si>
    <t>AI人才一体包（500人）</t>
  </si>
  <si>
    <t>包含模块如下：
组织与员工管理
假勤管理
薪酬管理
绩效管理
全员应用自助服务（含500个许可）
人事智能助理
假勤智能助理
员工服务助理
招聘云-招聘轻量版（含4个许可）</t>
  </si>
  <si>
    <r>
      <rPr>
        <b/>
        <sz val="14"/>
        <color rgb="FFFF0000"/>
        <rFont val="微软雅黑"/>
        <charset val="134"/>
      </rPr>
      <t>1、不允许打折</t>
    </r>
    <r>
      <rPr>
        <sz val="14"/>
        <color theme="1"/>
        <rFont val="微软雅黑"/>
        <charset val="134"/>
      </rPr>
      <t xml:space="preserve">
2、不能同时选择多个升迁套件，每个客户只能选择一个套件；
3、选择套件后，套件内包含的标准产品无需再重复选择；
4、下单套件激活成功，生效“包含许可数”6个，该许可可与套件外绑定“财务云、供应链云、制造云、项目云、人力云许可”的物料共享使用，超过6个包含许可，请加购“财务云、供应链云、制造云、项目云、人力云许可”，加购逻辑需要遵循2个起售的原则。且该许可的阶梯计费逻辑不叠加套件包含的6个许可。 加购全员应用自助服务同样需遵循起售、阶梯与叠加逻辑。</t>
    </r>
  </si>
  <si>
    <t>招聘云定价单</t>
  </si>
  <si>
    <t>招聘云</t>
  </si>
  <si>
    <t>招聘轻量版</t>
  </si>
  <si>
    <t>5-20</t>
  </si>
  <si>
    <t>包含招聘职位发布、简历获取与解析、面试安排与评估、招聘分析的完整招聘业务场景。支持企业自建招聘人才库。支持搭建企业招聘官网与微信公众号招聘官网。</t>
  </si>
  <si>
    <t>云测评</t>
  </si>
  <si>
    <t>人次/年</t>
  </si>
  <si>
    <t>包含通用能力测评、人格测评、心理健康测评、职业锚测评、组织文化倾向测评、职业兴趣测评。</t>
  </si>
  <si>
    <t>云笔试</t>
  </si>
  <si>
    <t>支持远程、现场笔试方式，支持多轮次笔试，客观题自动判卷。</t>
  </si>
  <si>
    <t>AI面试白领版</t>
  </si>
  <si>
    <t>元/人次</t>
  </si>
  <si>
    <t>AI面试官与候选人进行线上视频面试。AI面试官生成综合面试评价。
1、AI面试官根据HR预设问题向候选人提问，根据人选反馈生成评价。其中主观性问题通过视频形式回答，客观性问题通过线上选择题形式回答。
2、AI面试官根据视频中人选的语言、微表情与肢体动作评估人选综合特质。包含中文沟通能力、大五人格、心理健康与形体形象气质。
3、HR与面试官可查询原始面试视频，人工校准评估结果。
4、支持中文或英文面试场景。
5、支持视频中换人作弊识别，支持简历照片与视频人选的人像比对。</t>
  </si>
  <si>
    <t>AI面试白领追问版</t>
  </si>
  <si>
    <t>面试量</t>
  </si>
  <si>
    <t>1、AI面试白领追问版包含：人证照片识别、 防换人作弊、视频答题及录制、岗位胜任力分析+追问（可根据候选人回答内容，对候选人进行实时追问）、 中文沟通能力考察、 大五人格评测、心理健康测评、 形体及形象气质分析。</t>
  </si>
  <si>
    <t>图片解析功能</t>
  </si>
  <si>
    <t>元/次</t>
  </si>
  <si>
    <t>纸质简历拍照解析上传。解析图片简历格式，包含jpg,bmp,png。</t>
  </si>
  <si>
    <t>短信功能</t>
  </si>
  <si>
    <t>元/条</t>
  </si>
  <si>
    <t>短信可用于企业通知候选人面试及录用等信息。</t>
  </si>
  <si>
    <t>HR账号</t>
  </si>
  <si>
    <t>3-10 20000
11-30 16000
31-50  12000
51-100 10000
&gt;=101 8000</t>
  </si>
  <si>
    <t>1、阶梯报价举例：客户购买15个账号，标准报价为：20000*10+16000*5=280000元。
2、HR账号指参与招聘全过程管理的用户，一般包括人力资源部的招聘管理者。覆盖从招聘需求申报到职位分发、简历回收、筛选、面试、背调、体检、offer、报到入职、并生成多维度报表，建立人才库。集团版应用，总部可统一设置业务流程，也可由分支机构设置，总部可以管控到分支机构的招聘进展及动态。
3、同一客户默认可包含一套标准PC官网、一套标准版微官网。超出标准一套外若有需要，可单独加购。</t>
  </si>
  <si>
    <t>面试官工作台</t>
  </si>
  <si>
    <t>--</t>
  </si>
  <si>
    <t>1- 20 30000
21- 50 60000
51-100 100000
101-200 150000
201-500 200000
501-1000 250000
&gt;=1001 300000</t>
  </si>
  <si>
    <t>必须购买“HR账号”或“微招聘”或“招聘轻量版”</t>
  </si>
  <si>
    <t>1、面试官工作台账号，可通过PC或微信端登录，进行面试日程查看、评价反馈、简历初筛、复筛，查看审批待办、职位进展跟踪、历史记录追溯。
2、无法单独收费，需要与HR账号共同采购</t>
  </si>
  <si>
    <t>非活跃账号</t>
  </si>
  <si>
    <t>1-10 2000
11-30 1600
31-50  1200
51-100 1000
&gt;=101 800</t>
  </si>
  <si>
    <t>1、阶梯报价举例：客户购买15个非活跃账号，标准报价为：2000*10+1600*5=28000元。
2、 非活跃账号是指拥有简历初筛、复筛、面试评价或相关审批等权限的用户，一般包括用人部门经理、面试官、审批者。
3、非活跃账号可通过PC和微信端登录，进行面试日程查看、评价反馈、简历初筛、复筛，查看审批待办、职位进展跟踪、历史记录追溯。</t>
  </si>
  <si>
    <t>门店账号</t>
  </si>
  <si>
    <t>1、阶梯报价举例：客户购买15个门店账号，标准报价为：2000*10+1600*5=28000元。
2、门店账号指参与门店业务招聘用户，一般指门店店长和核心门店人员使用。
3、门店账号功能覆盖：1、上传简历；2、快速安排面试；3、联系候选人；4、试工管理；5、提拟录用审核；6、入职对接；7、人才库查看。</t>
  </si>
  <si>
    <t>一次性开通服务</t>
  </si>
  <si>
    <t>1~2 10000
3~10 30000
11~30  50000
31~50 80000
51~100 100000
&gt;=101 150000</t>
  </si>
  <si>
    <t>1、许可数与HR账号许可数保持一致
2、无法单独收费，需要与HR账号共同采购
3、即招聘云专业版标准实施费（开通实施服务）</t>
  </si>
  <si>
    <t>CSM服务</t>
  </si>
  <si>
    <t>1、许可数与HR账号许可数保持一致
2、无法单独收费，需要与HR账号共同采购</t>
  </si>
  <si>
    <t>简历解析器</t>
  </si>
  <si>
    <t>解析量</t>
  </si>
  <si>
    <t>1、因涉及到企业年度简历解析数量上限问题，若需采购，请联系招聘与人力云事业部 方慧琴 15921099720评估、报备确认购买的具体需要购买的许可数，订阅费用为15万元/年起。
2、用户可通过简历解析器直接上传不同格式（如html、pdf、doc、docx、txt、xls、xlsx、zip、rar、eml、msg）的简历入库（简历处理量不受限制），解析为统一的、甲方设定的简历模板进行展现。</t>
  </si>
  <si>
    <t>标准版PC官网</t>
  </si>
  <si>
    <t>套</t>
  </si>
  <si>
    <t>1、标准版前台官网涉及支持不同的招聘类型下职位的展示与管理，在线创建简历，候选人简历投递与简历管理
2、标准模板配置生成不包含图片再处理，图片素材的制作、已提供图片的再处理、 图片素材出页面（主要体现在微官网）
3、标准PC官网：含1套标准版PC前台官网，如需增加多品牌标准官网，需按10000元/套收取实施费用
4、标准微官网：含1套标准版微招聘前台官网，如需增加多品牌标准官网，需按10000元/套收取实施费用</t>
  </si>
  <si>
    <t>标准版微官网</t>
  </si>
  <si>
    <t>必须购买“微招聘”</t>
  </si>
  <si>
    <t>定制版招聘官网</t>
  </si>
  <si>
    <t>必须购买“HR账号”或“微招聘“或“招聘轻量版”</t>
  </si>
  <si>
    <t>1、注意：定制官网需提前评估后方可采购，评估请联系招聘与人力云事业部 方慧琴 15921099720评估、报备确认；
2、购买许可数指的是经评估可采购后的实际人天数量；
3、定制官网根据客户实际情况，按3000元/人天收费</t>
  </si>
  <si>
    <t>招聘官网视频
托管流量费</t>
  </si>
  <si>
    <t>0-20M 3000
21-50M 5000
51-100M 8000
101-200M 15000
201-300M 20000</t>
  </si>
  <si>
    <t>1、视频由客户方制作及提供，根据由客户方制作及提供的视频大小收取托管流量费：
2、视频大于300M以上不支持；
3、此处的购买许可数为视频大小。</t>
  </si>
  <si>
    <t>招聘代运营—职位发布代运营</t>
  </si>
  <si>
    <t>职位数</t>
  </si>
  <si>
    <t>必须购买“HR账号”或“招聘轻量版”</t>
  </si>
  <si>
    <t>1、购买许可数为需要代运营的客户职位数量；
2、职位发布代运营含根据客户要求发布新职位、刷新职位、修改职位。
3、根据服务期内职位数进行收费，100个职位以内20000元，每增加1个职位数，加收50元</t>
  </si>
  <si>
    <t>招聘代运营—简历代操作</t>
  </si>
  <si>
    <t>简历数</t>
  </si>
  <si>
    <t>1、购买许可数为需要代运营的客户简历数量；
2、含渠道简历信息更新、按照客户要求筛选简历、面试代安排、人员通知操作、上传简历。
3、根据服务期内需处理的简历数量计费：1000份简历以内  30000元，每增加1个简历加收10元</t>
  </si>
  <si>
    <t>招聘代运营—数据报表整理和二次加工</t>
  </si>
  <si>
    <t>人天数</t>
  </si>
  <si>
    <t>1、含报表数据导出，及导出后对部分数据进行二次加工等。实际收费金额为人天单价*人天数
2、人天单价标准3000元/人天，需进行人天工作量评估，将评估后的人天数填入【购买许可数】计费</t>
  </si>
  <si>
    <t>微信公众号运营服务-
单篇推文</t>
  </si>
  <si>
    <t>篇</t>
  </si>
  <si>
    <t>1、单篇价格为：8000元/篇，不含公众号管理
2、推文内容：
（1）企业指定主题图文内容：内容包括企业文化宣传、企业重大新闻、员工故事案例、员工福利活动、重大项目拓展等。其中，基础文字、图片由客户提供，大易进行润色、加工、推送。
（2）原创图文内容：根据客户需求个性化定制内容，例如结合热点事件、重大节假日等，需客户提供内容需求</t>
  </si>
  <si>
    <t>人才库云（2万简历量版）</t>
  </si>
  <si>
    <t>0-20000份</t>
  </si>
  <si>
    <t>1、购买许可数，指的是购买该人才库云版本的数量（注意不是简历数量）
2、人才库云用于存储客户简历数据，按照企业需要存储的简历数量收取年费用。目前有三个版本，可根据企业计划存储的简历量上限选择不同版本：人才库云2万简历量版适用于简历不超过2万份；人才库云10万简历量版适用于简历量不超过10万份，即在2~10万份（含）；人才库云大于10万简历量版适用于简历超过10万份；
3、人才库云主要功能如下：
（1）简历上传解析、简历存储；
（2）简历发送（邮箱）；
（3）简历各个维度统计分析；
（4）简历激活（增值收费项目，请选择“人才库云简历激活功能服务费”启动）；
4、不论购买三个版本的哪一个，一个人才库云默认包含2个人才库账号（一个管理权限、一个使用权限，若需增购人才库云账号请选择“人才库云管理账号”或者“人才库云使用账号”进行加购），人才库云不同账号功能如下：
（1）管理账号：简历删除、简历导入、简历发送，备注、标签
（2）使用账号：简历导入、简历发送、备注、标签
5、必须采购实施费，实施费在sheet实施开发中“ 人才库云标准实施费“</t>
  </si>
  <si>
    <t>人才库云（10万简历量版）</t>
  </si>
  <si>
    <t>20001-100000份</t>
  </si>
  <si>
    <t>人才库云（大于10万简历量版）</t>
  </si>
  <si>
    <t>超过100000份</t>
  </si>
  <si>
    <t>人才库云管理账号</t>
  </si>
  <si>
    <t>必须购买“人才库云“</t>
  </si>
  <si>
    <t>1、人才库云不同账号功能如下：
（1）管理账号：简历删除、简历导入、简历发送，备注、标签
（2）使用账号：简历导入、简历发送、备注、标签</t>
  </si>
  <si>
    <t>人才库云使用账号</t>
  </si>
  <si>
    <t>人才库云简历激活功能服务费</t>
  </si>
  <si>
    <t>邮件数</t>
  </si>
  <si>
    <t>1、按照企业发送邮件数量收费，每10万简历收费10000元；如果20万简历，则购买许可选择2，价格为2万元，以此类推。</t>
  </si>
  <si>
    <t>标准版PC招聘官网设计套餐</t>
  </si>
  <si>
    <t>1、 在标准官网功能外，若需增加设计套餐，费用为30000元/套，若需购买多套，则购买许可数选择相应数量即可
2、内容包含：1张banner主视觉设计，社招、校招子页面小banner以及其他内容板块（如公司介绍、员工故事）图片修剪美化工作。（基于同一主视觉可裁剪图片适配5.0移动端官网。） 
3、基础内容与图片素材由客户提供</t>
  </si>
  <si>
    <t>AI简历评估</t>
  </si>
  <si>
    <t>简历量</t>
  </si>
  <si>
    <t>1、根据客户招聘云系统简历量收费，若简历量在20万及以内，价格为10万；若简历量在20-40万，则购买许可选择2，价格为20万元，以此类推。
2、知识赋能，评估简历：
--智能解读：自动分析简历院校、技能、工作/项目经验等关键信息，生成简历摘要，综合职位JD、企业用人偏好等信息，高亮显示候选人优势特质及风险点，提高甄选效率；
--智能评分：智能解析职位JD需求，自学习企业用人偏好， 同时对多份应聘简历进行匹配度自动打分，为甄选识别提供参考。</t>
  </si>
  <si>
    <t>AI智能推荐</t>
  </si>
  <si>
    <t>1、根据客户招聘云系统简历量收费，若简历量在20万及以内，价格为10万；若简历量在20-40万，则购买许可选择2，价格为20万元，以此类推。
2、精准推荐，发现人才：
--智能推荐：根据岗位需求深度挖掘人才库现有资源，智能推荐高匹配人才；
--技能标签:精准识别人才优势，自动生成亮点标签，帮助HR第一时间发现人才闪光点。</t>
  </si>
  <si>
    <t>AI面试助手</t>
  </si>
  <si>
    <t>1、根据客户招聘云系统简历量收费，若简历量在20万及以内，价格为10万；若简历量在20-40万，则购买许可选择2，价格为20万元，以此类推。
2、千人千面，智能面试：
--智能面试题库：系统自动学习职位JD及简历特质，因岗因人设问、自动推送面试题库，提升面试沟通效率；
--多维题库，深度甄别：支持按面试官指定的能力维度，自动推送软性能力考察问题；结合岗位要求&amp;候选人回答，面试官一键追问，深度了解人选能力；
--智能面评：结合职位JD、简历信息、面试现场问答等多维信息，自动生成面试评价，为客观面评提供参考信息</t>
  </si>
  <si>
    <t>AI面试蓝领基础版</t>
  </si>
  <si>
    <t>1、可选中文版或英文版择一,中英文指的是招聘系统的语言
2、招聘AI面试蓝领基础版包含：人证照片识别、防换人作弊、视频答题及录制、中文沟通能力考察、肢体检测、形体及形象气质分析
3、购买许可数量=需要采购或增购的人次
4、若客户已有招聘系统，可通过采购AI面试任一版本+【AI面试-连接集成服务费】</t>
  </si>
  <si>
    <t>AI面试蓝领进阶版</t>
  </si>
  <si>
    <t>1、可选中文版或英文版择一,中英文指的是招聘系统的语言
2、招聘AI面试蓝领进阶版包含：人证照片识别、防换人作弊、视频答题及录制、中文沟通能力考察、肢体检测、形体及形象气质分析、岗位胜任力分析（蓝领基础版无）、心理健康测评（蓝领基础版无）
3、购买许可数量=需要采购或增购的人次
4、若客户已有招聘系统，可通过采购AI面试任一版本+【AI面试-连接集成服务费】</t>
  </si>
  <si>
    <t>AI面试-连接集成服务费</t>
  </si>
  <si>
    <t>必须购买AI面试任一版本</t>
  </si>
  <si>
    <t>1、许可数为接口数；
2、对接客户目前自有系统；包含接口正常使用及持续迭代
3、此链接集成服务每年收取</t>
  </si>
  <si>
    <t>AI面试-外语水平考察</t>
  </si>
  <si>
    <t>1、目前仅支持英语和日语，其他语言暂不支持；2、1许可=需要进行AI面试外语水平检测的数量，必须绑定任一版本的AI面试产品销售，无法单独采购。</t>
  </si>
  <si>
    <t>AI面试-定制AI建模</t>
  </si>
  <si>
    <t>个</t>
  </si>
  <si>
    <t>根据岗位胜任力模型定制AI评估模型，将根据需求复杂程度，一个岗位序列建模5万，若有两个岗位序列建模，则，许可数写2，以此类推...</t>
  </si>
  <si>
    <t>AI面试-卡通数字人定制</t>
  </si>
  <si>
    <t>若需要定制卡通数字人，5万元起，具体请咨询招聘云事业部，联系人方慧琴：15921099720</t>
  </si>
  <si>
    <t>AI面试维度模型拓展</t>
  </si>
  <si>
    <t>一个维度默认包括模型训练、题库设计（20题），若需要两个维度，则许可数选2，以此类推</t>
  </si>
  <si>
    <t>动态聚合画像</t>
  </si>
  <si>
    <t>1、1个许可=50万以内简历量，若超过则根据企业简历量选择2或者更多
2、结合招聘数据、人力数据、行业数据帮助企业分析绩优人群的显著特征、隐性特征, 调整岗位招聘模型；
3、结合企业战略发展方向、专家模型和行业数据, 针对性调整和定义统一的岗位人员素质模型和评估方法,并应用在招聘、选拔、内部调动等业务场景；
4、包含35个简历分析维度 + 11个胜任力、性格、心理健康分析维度，软性维度依赖大易AI面试服务，如果需要分析，建议配套采购。</t>
  </si>
  <si>
    <t>深度集成腾讯会议视频面试标准版</t>
  </si>
  <si>
    <t>1、与大易招聘系统无缝集成，支持在线安排及发送面试通知；
2、支持在线安排个面、群面等种形式的腾讯视频面试；
3、支持按场次安排的腾讯视频面试；
4、支持查看简历的同时，进行视频面试和面试评价。</t>
  </si>
  <si>
    <t>深度集成腾讯会议视频面试AI辅助版</t>
  </si>
  <si>
    <t>标准功版能外，AI辅助版增加：
1、智能面试题库：系统自动学习职位JD及简历特质，因岗因人设问、自动推送面试题库，提升面试沟通效率；
2、多维题库，深度甄别：支持按面试官指定的能力维度，自动推送软性能力考察问题；结合岗位要求&amp;候选人回答，面试官一键追问，深度了解人选能力；
3、根据候选人的回答实时给出可追问的维度及问题；
4、线上面试可开启实时转写，记录面试全过程；
5、智能面评：结合职位JD、简历信息、面试现场问答等多维信息，自动生成面试评价，为客观面评提供参考信息。</t>
  </si>
  <si>
    <t>朋友圈图文广告</t>
  </si>
  <si>
    <t>展现量</t>
  </si>
  <si>
    <t>1、默认包含覆盖5w人次的展现，1许可=1展现。（展现的定义：指目标客户在朋友圈外层广告在停留5秒及以上）
2、运营内容包含：
1）投放建议：提供企业招聘内容投放信息，行业动态数据变化，及时应对市场变化，给予投放策略建议。
2）文案创意：根据客户提供的基础材料（内容/图片），结合招聘行业投放的定位策略、受众特点和市场情况，给予合理建议&amp;投放文案内容策划。
3）广告投放效果制作：根据客户提供基础材料（内容/图片），制作广告投放创意，默认包含1次版式的广告投放创意、最多3次版式的广告投放创意；达到25w人次展现支持最多3次版式的广告投放创意、达到60w人次展现支持最多4次版式的广告投放创意
4）数据总结：活动推广结束后，提供详细的活动数据分析和总结。</t>
  </si>
  <si>
    <t>朋友圈视频号广告</t>
  </si>
  <si>
    <t>1、默认包含覆盖25w人次的展现，1许可=1展现。（展现的定义：指目标客户在朋友圈外层广告在停留5秒及以上）
2、运营内容包含：
1）视频号广告投放开户服务：帮助企业进行腾讯广告平台开户（前提系客户需有视频号，我司协助开通该视频号投放广告开户）
2）投放建议：提供企业招聘内容投放信息，行业动态数据变化，及时应对市场变化，给予投放策略建议。
3）广告投放效果制作：根据客户提供基础材料（内容/图片），制作广告投放创意，25w及以内展现支持1次版式的广告投放创意、购买达到60w及以上展现可支持最多3次版式的广告投放创意。每个创意仅支持修改三次（修改指：公司介绍修改、外层文案修改、投放昵称修改、按钮颜色或文案修改、落地页图片替换、跳转链接替换）。
4）数据总结：活动推广结束后，提供详细的活动数据分析和总结。</t>
  </si>
  <si>
    <t>小红书广告投放服务</t>
  </si>
  <si>
    <t>点击量</t>
  </si>
  <si>
    <t>1、小红书广告投放开户服务：帮助企业进行小红书广告平台开户（前提是客户需有小红书官方账号，我司协助开通投放广告账户）
2、投放建议：提供企业招聘内容投放信息，行业动态数据变化，及时应对市场变化，给予投放策略建议。
3、广告投放创意&amp;制作：根据客户需求，设计广告投放笔记/落地页，且每个创意仅支持修改三次。
4、数据总结：活动推广结束后，提供详细的活动数据分析和总结。</t>
  </si>
  <si>
    <t>招聘背调-闪查基础版</t>
  </si>
  <si>
    <t>人次</t>
  </si>
  <si>
    <t>必须购买“HR账号”或“微招聘”或“招聘轻量版”或“HR账号-智能版”</t>
  </si>
  <si>
    <t>1、无需跳转其他系统，候选人重点风险问题前置判断，比如身份信息、学历信息、不良记录、商业冲突等；
2、便捷闪查：一键查询候选人风险信息，报告3秒生成，当前页面快速获取结果及报告，同时支持批量查询，方便快捷；
3、多套餐支持：提供多种不同套餐，针对企业不同招聘人群可以选择合适的查询内容，节省企业成本；
4、详细背调：同时提供详细背调套餐，支持针对高级候选人的全面背调，全方位覆盖背调场景。
5、名词解释:
(1)身份信息：验证姓名+身份证号码；
(2)不良记录：根据提供的身份信息核实不良记录；
(3)学历验证：验证毕业证书是否真实有效；
(4)诉讼记录：是否存在有法院公示的民事诉讼记录；
(5)商业冲突：是否存在有对外投资与任职情况；
(6)财务风险：是否存在在网贷平台公布的黑名单中；
工作经历：通过所属企业人力资源部或相关同事核实。核实内容：任离职时间、职位、主管姓名及职位、离职原因、是否适合重新雇用、是否有违规违纪及劳动仲裁记录；
6、以上，均仅包含中国大陆内，若涉及其他非标品内产品或非中国大陆地区背调，请和销售运营部确认。</t>
  </si>
  <si>
    <t>招聘背调-闪查标准版</t>
  </si>
  <si>
    <t>招聘背调-闪查深度版</t>
  </si>
  <si>
    <t>招聘背调-工作核查基础版</t>
  </si>
  <si>
    <t>招聘背调-工作核查标准版</t>
  </si>
  <si>
    <t>招聘背调-工作核查深度版</t>
  </si>
  <si>
    <t>招聘人才社区</t>
  </si>
  <si>
    <t>（1）朋友圈广告25w人次的展现。
（2）人才社区运营宣传原创推文2篇；
（3）批量发送邮箱服务：10万封；</t>
  </si>
  <si>
    <t>1、平台费为200000元/年，购买标准平台，将提供：
（1）朋友圈广告25w人次的展现。（展现的定义：指目标客户在外层广告停留5秒及以上）
（2）人才社区运营宣传原创推文2篇；
（3）批量发送邮箱服务：10万封；
2、若需要人才社区官网搭建、量身定制的人才社区运营内容规划，包括年度活动主题创意、内容策划、邮件模板设计等，请根据单项目情况上报公司沟通。
功能方面：
1、支持零代码搭建个性化的企业人才社区落地页，吸引潜在候选人的快速加入，打造企业私域人才池；
2、支持发布个性化的企业活动至人才社区页面，并支持生成海报样式投放各渠道宣传；
3、支持预设分类规则，自动将人才社区的人才分类归档，便于后续精细化运营；
4、支持个性化内容营销，自由配置欢迎信/简历更新/职位推送/节日祝福/生日祝福/入职介绍/人才推荐/企业新闻/公司活动等模板内容；
5、支持运营效果复盘，追踪候选人邮件打开/反馈/投递/入职等各环节数据，针对性优化运营策略；
6、支持人才盘点，针对人才社区内人才的学历/目标院校/毕业院校等关键指标进行人才结构分析，辅助HR有目的性地调整潜在人才招揽方向。</t>
  </si>
  <si>
    <t>CSM服务-面试官赋能培训固定课程版</t>
  </si>
  <si>
    <t>场</t>
  </si>
  <si>
    <t>1、金牌面试官、金牌面试官个人版等多款产品（请注意，若要采购此产品，请提前与招聘云事业部方慧琴15921099720沟通），如可提供以下赋能培训服务：
（1）面试官认证：面试官分级认证体系与实施方案；
（2）业务面试官赋能课程——人才规划、识人选人等；
（3）招聘经理赋能课程——人才画像定位、精准渠道运营、测评工具应用、谈判吸引技巧、新技术应用（AI、RPA等）。
（2）差旅费、场地费由客户方承担。
2、1许可=1课程。</t>
  </si>
  <si>
    <t>CSM服务-面试官赋能培训定制课程版</t>
  </si>
  <si>
    <t>1、CSM-面试官赋能培训还可提供其他面试官赋能沛定制课程，若有需要请提前与招聘云事业部方慧琴15921099720沟通
2、1许可=1人天，定制课程按照评估确认费用。</t>
  </si>
  <si>
    <t>招聘客服机器人大模型版本</t>
  </si>
  <si>
    <t>对话量</t>
  </si>
  <si>
    <t>包含100万次人机对话次数</t>
  </si>
  <si>
    <t>价格：
1、.平台租赁费：200000元/个.年。包含100万次人机对话次数，若超过100万人次人级对话，则许可数可写2，为不超过200万人次人级对话
功能包含：
1、大模型版包含移动端或PC端。
2、大模型版不需要对每个问题穷举问题语料，输入知识内容可直接使用，运营方便门槛低；
3、大模型版对于候选人的问题意图识别更精准；
4、大模型版支持各类知识的学习与回答。包括但不限于公司介绍、政策介绍职位介绍、在招岗位、薪酬福利、团队情况、招聘规则、发展体系等；
5、大模型版支持在系统后台可查看机器人与联系人的聊天记录以及候选人关注的问题统计；
6、大模型版支持创建多个知识库，在不同的招聘官网区分知识服务候选人。</t>
  </si>
  <si>
    <t>招聘客服机器人大模型版本增购人机对话费</t>
  </si>
  <si>
    <t>必须购买招聘客服机器人-大模型</t>
  </si>
  <si>
    <t>1、若招聘客服机器人-大模型版内包含的100人次人机对话使用完毕，可单独增购人机对话使用；每新增100万人次对话收费20000元；
2、1许可=100人次人机对话</t>
  </si>
  <si>
    <t>招聘客服机器人大模型版本实施费</t>
  </si>
  <si>
    <t>包含机器人能力清单中涉及的问题（具体问题的数量根据企业分公司数量、部门数量的不同会有上下浮动）</t>
  </si>
  <si>
    <t>招聘服务-实施开发费</t>
  </si>
  <si>
    <t>人天</t>
  </si>
  <si>
    <t>1、即招聘云/招聘服务（原大易云招聘）专属实施开发费，1许可=1人天 ，采购HR账号、HR账号智能版多版本均可选择此实施开发服务
2、若涉及开发请提前与招聘云事业部沟通评估后方可采购</t>
  </si>
  <si>
    <t>HR账号-智能版</t>
  </si>
  <si>
    <t>3-10 30000
11-30 24000
31-50  18000
51-100 15000
&gt;=101 12000</t>
  </si>
  <si>
    <t>1、阶梯报价举例：客户购买15个账号，标准报价为：30000*10+24000*5=420000元。
2、HR账号指参与招聘全过程管理的用户，一般包括人力资源部的招聘管理者。覆盖从招聘需求申报到职位分发、简历回收、筛选、面试、背调、体检、offer、报到入职、并生成多维度报表，建立人才库。集团版应用，总部可统一设置业务流程，也可由分支机构设置，总部可以管控到分支机构的招聘进展及动态。
3、同一客户默认可包含一套标准PC官网、一套标准版微官网。超出标准一套外若有需要，可单独加购。
4、智能版核心升级:
（1）招聘助理小E：系统中的AI随身助理, 辅助完成写职位、查候选人、安排面试 、写周报等事务性工作；
（2）职位画像：结构化职位评估标准, 提高简历评估准确率；
（3） AI简历评估（10万份及以内简历）： 内置YonGPT对每一份简历进行评分和评估；--智能版不包含AI简历推荐，若需采购请选择对应物料
（4）人才画像：基于简历、面试、测评、背调数据, 生成结构化的动态人才画像, 综合评议候选人；
（5） 面试助理：基于岗位胜任力和简历给出面试建议, 实时记录面试过程, 自动生成结构化面评。
3、智能版核心平台，包含AI人才发现-简历智能评估、AI人才发现-简历智能推荐、AI面试助手等智能功能的使用。</t>
  </si>
  <si>
    <t>面试官工作台-智能版</t>
  </si>
  <si>
    <t>1-10 3000
11-30 2400
31-50  1800
51-100 1500
&gt;=101 1200</t>
  </si>
  <si>
    <t>必须购买“HR账号-智能版”</t>
  </si>
  <si>
    <t>1、阶梯报价举例：客户购买15个非活跃账号，标准报价为：3000*10+2400*5=42000元。
2、面试官工作台含PC和微信端，可以和微信（因腾讯22年5月发布了收费指导故非免费）、钉钉实现单点登录。面试官工作台可实现：面试日程查看、评价反馈、简历初筛、复筛、审批待办、职位进展跟踪、历史记录追溯。
3、无法单独收费，需要与HR账号共同采购
4、智能版核心平台，包含AI人才发现-简历智能评估、AI人才发现-简历智能推荐、AI面试助手等智能功能的使用。</t>
  </si>
  <si>
    <t>非活跃账号-智能版</t>
  </si>
  <si>
    <t>1、阶梯报价举例：客户购买15个非活跃账号，标准报价为：3000*10+2400*5=42000元。
2、 非活跃账号是指拥有简历初筛、复筛、面试评价或相关审批等权限的用户，一般包括用人部门经理、面试官、审批者。
3、非活跃账号可通过PC和微信端登录，进行面试日程查看、评价反馈、简历初筛、复筛，查看审批待办、职位进展跟踪、历史记录追溯。
4、智能版核心平台，包含AI人才发现-简历智能评估、AI人才发现-简历智能推荐、AI面试助手等智能功能的使用。</t>
  </si>
  <si>
    <t>门店账号-智能版</t>
  </si>
  <si>
    <t xml:space="preserve">1、阶梯报价举例：客户购买15个门店账号，标准报价为：3000*10+2400*5=42000元。
2、门店账号指参与门店业务招聘用户，一般指门店店长和核心门店人员使用。
3、门店账号功能覆盖：1、上传简历；2、快速安排面试；3、联系候选人；4、试工管理；5、提拟录用审核；6、入职对接；7、人才库查看。
</t>
  </si>
  <si>
    <t>一次性开通服务-智能版</t>
  </si>
  <si>
    <t>1~2 13000
3~10 30000
11~30  75000
31~50 100000
51~100 130000
&gt;=101 150000</t>
  </si>
  <si>
    <t>1、许可数与HR智能版账号许可数保持一致
2、为招聘云智能版的标准实施费（开通实施服务）</t>
  </si>
  <si>
    <t>CSM服务-智能版</t>
  </si>
  <si>
    <t>1、许可数与HR智能版账号许可数保持一致
2、为招聘云智能版的标准实施费</t>
  </si>
  <si>
    <t>招聘服务实施开发费-智能版</t>
  </si>
  <si>
    <t>1许可=1人天，按续采购</t>
  </si>
  <si>
    <t>HR账号-海外版</t>
  </si>
  <si>
    <t>3-10 40000
11-30 32000
31-50  24000
51-100 20000
&gt;=101 16000</t>
  </si>
  <si>
    <t>1、阶梯报价举例：客户购买15个账号，标准报价为：40000*10+32000*5=560000元。
2、HR账号指参与招聘全过程管理的用户，一般包括人力资源部的招聘管理者。覆盖从招聘需求申报到职位分发、简历回收、筛选、面试、背调、体检、offer、报到入职、并生成多维度报表，建立人才库。集团版应用，总部可统一设置业务流程，也可由分支机构设置，总部可以管控到分支机构的招聘进展及动态。
3、同一客户默认可包含一套标准PC官网-海外版。超出标准一套外若有需要，可单独加购。</t>
  </si>
  <si>
    <t>面试官工作台-海外版</t>
  </si>
  <si>
    <t>1- 20 60000
21- 50 120000
51-100 200000
101-200 300000
201-500 400000
501-1000 500000
&gt;=1001 600000</t>
  </si>
  <si>
    <t>必须购买HR账号-海外版</t>
  </si>
  <si>
    <t>1、面试官工作台账号，可通过PC或微信端登录，进行面试日程查看、评价反馈、简历初筛、复筛，查看审批待办、职位进展跟踪、历史记录追溯。
2、无法单独收费，需要与海外版HR账号共同采购</t>
  </si>
  <si>
    <t>非活跃账号-海外版</t>
  </si>
  <si>
    <t>1-10 4000
11-30 3200
31-50  2400
51-100 2000
&gt;=101 1600</t>
  </si>
  <si>
    <t>一次性开通服务-海外版</t>
  </si>
  <si>
    <t>1~2 30000
3~10 90000
11~30  150000
31~50 240000
51~100 300000
&gt;=101 450000</t>
  </si>
  <si>
    <t>1、许可数与HR账号-海外版许可数保持一致
2、为招聘云海外版的标准实施费（开通实施服务）</t>
  </si>
  <si>
    <t>CSM服务-海外版</t>
  </si>
  <si>
    <t>1、许可数与HR账号-海外版许可数保持一致</t>
  </si>
  <si>
    <t>标准版招聘官网-标准版PC官网-海外版</t>
  </si>
  <si>
    <t>1、标准版前台官网涉及支持不同的招聘类型下职位的展示与管理，在线创建简历，候选人简历投递与简历管理
2、标准模板配置生成不包含图片再处理，图片素材的制作、已提供图片的再处理、 图片素材出页面（主要体现在微官网）
3、标准PC官网：含1套标准版PC前台官网，如需增加多品牌标准官网，需按20000元/套收取实施费用</t>
  </si>
  <si>
    <t>定制版招聘官网-海外版</t>
  </si>
  <si>
    <t>1、注意：定制官网需提前评估后方可采购，评估请联系招聘云事业部 方慧琴 15921099720评估、报备确认；
2、购买许可数指的是经评估可采购后的实际人天数量；
3、定制官网根据客户实际情况，按6000元/人天收费</t>
  </si>
  <si>
    <t>招聘官网视频
托管流量费-海外版</t>
  </si>
  <si>
    <t>0-20M 6000
21-50M 10000
51-100M 16000
101-200M 30000
201-300M 40000</t>
  </si>
  <si>
    <t>云笔试-海外版</t>
  </si>
  <si>
    <t>1、许可数量为该企业确认需要参加笔试的人次数量；
2、在线笔试系统支持自定义题库、客观题、主观题等多种题目类型，并与职位绑定，支持批量导入，便捷阅卷等；在线笔试平台支持远程笔试，可进行多轮次笔试，笔试结束后，平台可对客观题进行自动判分；自定义笔试题库属不纳入标准服务，若需要可单独采购。
3、默认同时在线笔试人次不得超过200人次</t>
  </si>
  <si>
    <t>云笔试-海外版自定义题库费</t>
  </si>
  <si>
    <t>1、许可数量为需要代为在系统配题的数量，题目库由企业自行提供。</t>
  </si>
  <si>
    <t>双向视频面试-海外版A套餐</t>
  </si>
  <si>
    <t>10000分钟</t>
  </si>
  <si>
    <t>1、许可数量为企业确认需要购买对应不同版本的双向视频面试套餐的数量。若版本内含分钟数消耗完毕，可通过再次采购不同版本的方式继续使用，如购买A套餐许可数写2，则为2万分钟。
2、面试双方可通过PC或微信小程序进行面试（微信小程序需要该区域及面试人员可以安装微信）；视频面试分辨率为360*640；最多可支持面试官与候选人总共12方，每1方即为1路；计费开始时间为：面试开始时间后每路实际接入时间；不支持录制及存储视频；
3、支持同时只能有一个人共享桌面，当前房间无论是谁发起共享，累计本房间内共享桌面的累计分钟数，扣费的时候，共享桌面分钟数*3=实扣分钟数。
4、双向视频面试实现应聘者和面试官可通过面试官通过在线方式进行Face To Face视频面试；支持微信小程序和PC进行双向视频面试，无论候选人还是面试官，在任何场景下都可快速进入面试；HR/面试官/候选人都无需安装任何客户端，即开即用；无需加好友，充分保护隐私；视频/语音按需切换，自由选择开启/关闭摄像头，贴合不同形式的面试需求；面试无中断，即使意外退出，也可一键重连，迅速入会；同公司可同时进行任意多场面试，不做并发限制；与招聘系统无缝集成，可快速安排面试，面试提醒一触即达。
5、分钟数消耗举例：（1）有1位候选人，1位面试官进行视频面试，则为2方即2路，若面试时长为30分钟，则消耗的分钟数为2路*30分钟=60分钟; （2）有2位候选人，3位面试官进行视频面试，则为5方即5路，若面试时长为30分钟，则消耗的分钟数为5路*30分钟=150分钟...以此类推；（3）涉及共享桌面分钟数消耗：A B C D 四人在房间内，A在线40分钟，B在线30分钟，C在线20，D在线10分钟。A使用了20分钟共享桌面，C使用了10分钟共享桌面，本场实际扣费分钟为：（40+30+20+10）+（20+10）*3 = 190分钟...以此类推</t>
  </si>
  <si>
    <t>双向视频面试-海外版B套餐</t>
  </si>
  <si>
    <t>50000分钟</t>
  </si>
  <si>
    <t>双向视频面试-海外版C套餐</t>
  </si>
  <si>
    <t>120000分钟</t>
  </si>
  <si>
    <t>AI简历评估海外版</t>
  </si>
  <si>
    <t>1、Based on the number of resumes
依据简历数量收费
2、Default includes resumes of 2,0000 or less，For every 20,000 additional resumes, the purchase quantity is increase one set
默认包含2万及以内简历量，每增加2万简历量，购买数量加1</t>
  </si>
  <si>
    <t>AI智能推荐海外版</t>
  </si>
  <si>
    <t>Resume volume of 50,000 or less and within 100 positions，if exceeded, the price will be negotiated separately
默认包含5万及以内简历量且100个职位以内，若超过，价格另议</t>
  </si>
  <si>
    <t>面试助理海外版</t>
  </si>
  <si>
    <t>1、Default includes 1,000 interviews，For every 1,000 additional interviews, the purchase quantity is increase one set
默认包含一千人次及以内面试量，每增加一千人次面试量，购买数量加1
2、Starting from 1,000 units for sale
1,000人次起售</t>
  </si>
  <si>
    <t>AI面试海外版</t>
  </si>
  <si>
    <t>人次数/版本</t>
  </si>
  <si>
    <t>1、Starting from 1000 units for sale-1000人次起售
2、不含追问</t>
  </si>
  <si>
    <t>简历解析器海外版</t>
  </si>
  <si>
    <t>Default includes 150,000 resumes，For every 150,000 additional resumes, the purchase quantity is increase one set
默认包含15万份及以内简历量，每增加15万份简历，购买数量加1</t>
  </si>
  <si>
    <t>简历解析器海外版标准实施费</t>
  </si>
  <si>
    <t>若采购简历解析器海外版，必选的标准实施费One-Time Fee一次性费用</t>
  </si>
  <si>
    <t>服务器及运维-海外版不含AI产品</t>
  </si>
  <si>
    <t>年度</t>
  </si>
  <si>
    <t>服务器（阿里/腾讯）+运维（时差）：30w/年（rmb）</t>
  </si>
  <si>
    <t>服务器及运维-海外版含AI产品</t>
  </si>
  <si>
    <t>服务器（阿里/腾讯）+运维（时差）：60w/年</t>
  </si>
  <si>
    <t>短信功能-海外版</t>
  </si>
  <si>
    <t>1许可=1条短信，建议海外区域有限咨询招聘云事业部后销售</t>
  </si>
  <si>
    <t>图片解析功能-海外版</t>
  </si>
  <si>
    <t>1许可=1张图片解析，建议海外区域有限咨询招聘云事业部后销售.大易图片解析功能可以解析的简历格式有jpg,bmp,png，纸质简历拍照解析上传。</t>
  </si>
  <si>
    <t>招聘服务实施开发费-海外版</t>
  </si>
  <si>
    <t>1、1许可=1人天，按续采购
2、即为招聘云海外版二开独立物料</t>
  </si>
  <si>
    <t>微招聘</t>
  </si>
  <si>
    <t>1、许可数量即该集团企业需配置使用的公众号数量。
2、微招聘平台支持不同招聘类型下职位的展示与管理，在线创建简历，候选人简历投递与简历管理，微信互动功能（包括发送简历，面试通知，微信签到，offer通知，发送微信，微信回复）。
3、可支持企业多公众号搭建，若集团性质企业下属分支机构需使用单独的微信号，需按照50000元/年每公众号标准单独收费。</t>
  </si>
  <si>
    <t>云笔试-自定义题库费</t>
  </si>
  <si>
    <t>必须购买云笔试</t>
  </si>
  <si>
    <t>单向视频面试</t>
  </si>
  <si>
    <t>1000人次套餐</t>
  </si>
  <si>
    <t>1、许可数量为企业确认需要购买对应不同版本的单向视频面试套餐的数量。若版本内含人次消耗完毕，可通过再次采购不同版本的方式继续使用。
2、每人次录制时长为不超过5分钟；
3、此报价为共享带宽
4、单向视频面试可让候选人根据结构化面试题，进行视频面试，作为简历的重要内容。候选人可通过微信小程序或PC端进行视频录制，每个岗位可以设置不同的问题，让候选人依据问题录制视频。
5、录制的单向视频仅存储不超过1年，超期自动清楚，大易可协助企业进行视频导出。</t>
  </si>
  <si>
    <t>3000人次套餐</t>
  </si>
  <si>
    <t>5000人次套餐</t>
  </si>
  <si>
    <t>10000人次套餐</t>
  </si>
  <si>
    <t>50000人次套餐</t>
  </si>
  <si>
    <t>双向视频面试</t>
  </si>
  <si>
    <t>A套餐：10000元/年，含10000分钟视频通信时长（可支持约200场25分钟时长的1对1面试）</t>
  </si>
  <si>
    <t>1、许可数量为企业确认需要购买对应不同版本的双向视频面试套餐的数量。若版本内含分钟数消耗完毕，可通过再次采购不同版本的方式继续使用。
2、面试双方可通过PC或微信小程序进行面试；视频面试分辨率为360*640；最多可支持面试官与候选人总共12方，每1方即为1路；计费开始时间为：面试开始时间后每路实际接入时间；不支持录制及存储视频；
3、支持同时只能有一个人共享桌面，当前房间无论是谁发起共享，累计本房间内共享桌面的累计分钟数，扣费的时候，共享桌面分钟数*3=实扣分钟数。
4、双向视频面试实现应聘者和面试官可通过面试官通过在线方式进行Face To Face视频面试；支持微信小程序和PC进行双向视频面试，无论候选人还是面试官，在任何场景下都可快速进入面试；HR/面试官/候选人都无需安装任何客户端，即开即用；无需加好友，充分保护隐私；视频/语音按需切换，自由选择开启/关闭摄像头，贴合不同形式的面试需求；面试无中断，即使意外退出，也可一键重连，迅速入会；同公司可同时进行任意多场面试，不做并发限制；与招聘系统无缝集成，可快速安排面试，面试提醒一触即达。
5、分钟数消耗举例：（1）有1位候选人，1位面试官进行视频面试，则为2方即2路，若面试时长为30分钟，则消耗的分钟数为2路*30分钟=60分钟; （2）有2位候选人，3位面试官进行视频面试，则为5方即5路，若面试时长为30分钟，则消耗的分钟数为5路*30分钟=150分钟...以此类推；（3）涉及共享桌面分钟数消耗：A B C D 四人在房间内，A在线40分钟，B在线30分钟，C在线20，D在线10分钟。A使用了20分钟共享桌面，C使用了10分钟共享桌面，本场实际扣费分钟为：（40+30+20+10）+（20+10）*3 = 190分钟...以此类推</t>
  </si>
  <si>
    <t xml:space="preserve">B套餐：30000元/年，含50000分钟视频通信时长（可支持约1000场25分钟时长的1对1面试） </t>
  </si>
  <si>
    <t>C套餐：50000元/年，含120000分钟视频通信时长（可支持约2400场25分钟时长的1对1面试）</t>
  </si>
  <si>
    <t>人才推荐平台-人人荐</t>
  </si>
  <si>
    <t>1、许可数量为该企业需配置使用进行人人荐包壳的微信小程序数量。
2、人人荐是基于微信小程序，实现让云招聘系统职位通过微信几何级传播，推荐简历同步进入系统，助力HR号召全员随时随地轻松分享职位，便捷推荐简历，实现从内推到外推；人人荐可设置红包职位，为职位充值红包唤醒转发热情。</t>
  </si>
  <si>
    <t>招聘BI</t>
  </si>
  <si>
    <t>招聘BI平台租赁费：80,000元/年，标准包含25个招聘BI账号，若需要加购招聘BI账号，请选择非活跃账号进行加购、若需要实施开发、必须经过招聘云团队的最终评估，根据人天请选择招聘云-实施开发。平台默认包含人员结构、招聘进度、招聘效果三大类中标准清单内的包含的维度，具体功能如下：
1、与招聘系统数据联动，通过自动抓取和实时分析，管理者可随时随地查看数据；
2、基于业务建模，对业务数据进行多维分析、深度钻取，为管理者提供客观的决策依据；
3、图表丰富、配置灵活、扩展便捷、可快速响应报表展现方式的配置调整。</t>
  </si>
  <si>
    <t>一、报价说明</t>
  </si>
  <si>
    <t>1、产品收费类型分为：产品订阅（按年）和一次性收费；
2、收入确认类型：流量类（按年），周期（按年），里程碑（实施服务），一次性；
3、计量单位：按用户数，按员工数，按税号数，按模板数，按次数，按商家数，按站点数，按特性（指和许可数无关，固定价格）等等；
4、许可控制方式：独立许可控制和共享许可控制；
举例说明：
1）总账：收费类型产品订阅，收入确认类型为周期，按用户数+共享许可收费
2）录入机器人模板：收费类型一次性收费，收入确认类型为一次性，只收取一次，按模板数收费
3）OCR和增值税发票验真：收费类型产品订阅，收入确认类型为流量，按次数收费，订阅期外仍可以使用，什么时候用完什么时候再买
4）税务服务，CRM：为独立许可控制，产品模块+许可；财务供应链制造所有产品，下单时候除了选择产品模块，还得选择共享许可模块，为产品模块+共享许可控制</t>
  </si>
  <si>
    <t>二、公有云租用总体计费原则</t>
  </si>
  <si>
    <t>1. 本次用友云YonSuite产品的报价，采取多种许可控制类型的报价模式，支持按用户数、税号数、特性、使用量等报价。报价单包含标准服务报价、高级特性报价和第三方融合产品报价。
2. 此次新发布的YonSuite专业版，针对全领域目标经营客户，提供所有YonSuite功能特性。
3. 本次新发布的报价单中，产品价格均为含税价格；
4. 关于报价单中产品的商务开通及费用计算：
1)	YonSuite产品的起租日期为客户确认开通使用本云服务日期，该日期不能超过合同签订日期后的30个自然日；
2)	YonSuite产品中的所有服务统一租用时限控制，不支持分服务独立控制租用时限。
3)	费用计价公式：
报价=（各模块基础价格之和+ 许可单价*许可数）*购买年限
5. YonSuite产品支持新购、加购、续费、升级等业务场景。商务加购及续费自动生效，无需再次激活。具体规则如下：
1)	YonSuite产品报价中，如购买的产品为一次性产品，则不参与加购、续费。具体实例如：B2C商城-APP移动商城、营销云集成服务等。
2)	加购采用“往前拉齐”的方式，支持加购许可或产品模块。
“往前拉齐”即“按上次购买服务截至日期拉齐”，指本次加购的云服务截止日期与上次购买服务截止日期拉齐。新增云服务的租赁费用按月计算，加购可使用月数计算为：租赁起止日期的总天数除以30天后的取整数月。
当客户进行模块加购、许可加购时，具体计算方式：
	加购服务可使用月数 = 取整数（（服务到期日期 – 加购生效日期）/ 30）
	加购许可的租用费用 = 加购许可数 * 许可单价 * 加购服务可使用月数/12
	加购应用的租用费用 = 加购服务价格总和 * 加购服务可使用月数/12
3)	YonSuite产品续费规则：当上一次购买的服务未到期进行续费时，续费服务生效时间以上一次购买的服务到期时间为生效时间；当上一次购买的服务已经到期之后再进行续费时，续费服务生效时间可自定义选择。
4)	YonSuite产品续费时，如续费时需要新增模块，需续费和加购分开下单。
6. YonSuite产品默认支持中文简体、中文繁体、英文语种，该多语服务为免费服务，无需商务下单购买，自动开通；
7. YonSuite移动应用全部运行在协同服务基础服务中，需下载协同服务移动端（即友空间app）运行；无需单独购买，YonSuite激活开通并初始化完毕之后，即可使用。
8. YonSuite产品提供测试沙箱，用于客户进行实施系统测试、功能验证或培训等用途；需单独付费购买。与正式租户环境的区别是，测试沙箱不做备份和高可用，不允许在测试沙箱上开展客户正式业务或做性能测试。
9. 本次新发布YonSuite专业版报价中，部分服务增加了许可阶梯报价，部分服务进行了拆分或合并，详情见上市发文中的商务形态变化对照说明。
10. YonSuite报价调价分为客户租用到期时调价和客户租用未到期调价两个场景。
1)	到期调价：公有云租赁客户到期后遇到调价，客户如果新购、加购、或者续费按照新价格执行。客户原合同租赁到期，需要重新签订新合同，按新的报价重新签订用友YonSuite产品租赁合同。
2)	未到期调价：公有云租赁客户未到期遇到调价，客户如果加购、或者续费按照新价格执行，已购买服务保持不变。</t>
  </si>
  <si>
    <t>三、沙箱说明</t>
  </si>
  <si>
    <t>1、测试沙箱说明：
收费标准：
测试沙箱：首年免费，第二年开始10000元/年
2、开发沙箱说明：
按套数收费，6000元/套/年</t>
  </si>
  <si>
    <t>四、报价计算示例</t>
  </si>
  <si>
    <r>
      <rPr>
        <sz val="9"/>
        <rFont val="微软雅黑"/>
        <charset val="134"/>
      </rPr>
      <t xml:space="preserve">计价的基本公式：
     </t>
    </r>
    <r>
      <rPr>
        <b/>
        <sz val="9"/>
        <color rgb="FF000000"/>
        <rFont val="微软雅黑"/>
        <charset val="134"/>
      </rPr>
      <t>报价=（各模块基础价格之和+ 许可单价*许可数）*购买年限</t>
    </r>
  </si>
  <si>
    <t>1、新购——某客户需按注册用户模式购买1套YonSuite专业版云服务
	财务服务(总账、财务报表、现金管理、应收管理、应付管理)5 个用户；
	供应链服务(采购管理、库存管理、销售管理)10个用户；
	购买年限为 2年。
商务：总共需要购买15个用户(5个用户+10 用户)。
     标准报价计算如下:
[(3500+1500+1500+1500+1500+5000+5000+5000)+（15*1200）] ×2=（24500+18000）×2=42500*2=85000</t>
  </si>
  <si>
    <t>2、新购——某客户需按注册用户模式购买1套YonSuite专业版云服务
	财务服务(总账、财务报表、现金管理、应收管理、应付管理)5 个用户；
	供应链(采购管理、库存管理、销售管理)10个用户；
	多组织特性；
	购买年限为2年。
商务：总共需要购买15个用户(5个用户+10 用户)。
     标准报价计算如下:
[(3500+1500+1500+1500+1500+5000+5000+5000）+5000+（15*1200）] ×2=（24500+5000+18000）*2=47500*2=95000</t>
  </si>
  <si>
    <t>3、新购买:某客户需按注册用户模式购买1套YonSuite专业版云服务
	财务服务(总账、财务报表、现金管理、应收管理、应付管理)5 个用户；
	供应链(采购管理、库存管理、销售管理)10个用户；
	全员100用户，办公协同（沟通协作、团队协作、办公协同）；
	年限2年。
商务：总共需要购买用户数: 财务供应链协同分组下：5个用户+10用户=15个用户；办公协同用户数：100个。
标准报价计算如下:
     【【(3500+1500+1500+1500+1500+5000+5000+5000)+（15*1200）】+(6000+50*60)】×2=(42500+9000) ×2=51500*2=103000</t>
  </si>
  <si>
    <t>五、加购与续费公有云租用服务的计算方式</t>
  </si>
  <si>
    <t xml:space="preserve">     加购支持“往前拉齐”的方式，即“按上次购买截至日期拉齐”方式。
（1）“按上次购买截至日期拉齐”方式，指本次加购之前购买的云服务截止日期与上次购买服务截止日期拉齐，则加购价格计算如下：
 新增云服务的租赁费用按月计算，未来可使用月数计算为租赁起止日期的总天数除以30天后的取整数月。具体计算方式：
	加购服务可使用月数 = 取整数（（服务到期日期 – 加购生效日期）/ 30）
	加购许可的租用费用 = 加购许可数 * 许可单价 * 加购服务可使用月数/12
	加购应用的租用费用 = 加购服务价格总和 * 加购服务可使用月数/12</t>
  </si>
  <si>
    <t>方式1: “按上次购买截至日期拉齐”方式，即本次加购之前购买的云服务截止日期与上次购买服务截止日期拉齐。
举例：某客户购买了财务5个注册用户，从2021年1月1日到2021年12月31日，签订了一年的云服务合同，假设在2021年6月30日需要增加5个注册用户，新增的云服务产品租赁费用计算如下：
加购可使用月数=取整数（（2021/12/31-2021/6/30）/30）=6
新增云服务产品当年租赁费用=5*1200*6/12=3000元</t>
  </si>
  <si>
    <t>六、服务报价调价</t>
  </si>
  <si>
    <t xml:space="preserve"> 如果客户在新购、加购、续费过程中遇到调价，按照新价格执行。客户原合同租赁到期，需要重新签订新合同，按新的报价发文重新签订用友YonSuite合同。</t>
  </si>
</sst>
</file>

<file path=xl/styles.xml><?xml version="1.0" encoding="utf-8"?>
<styleSheet xmlns="http://schemas.openxmlformats.org/spreadsheetml/2006/main" xmlns:mc="http://schemas.openxmlformats.org/markup-compatibility/2006" xmlns:xr9="http://schemas.microsoft.com/office/spreadsheetml/2016/revision9" mc:Ignorable="xr9">
  <numFmts count="17">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804]#,##0;[$¥-804]\-#,##0"/>
    <numFmt numFmtId="177" formatCode="_ [$￥-804]* #,##0.00_ ;_ [$￥-804]* \-#,##0.00_ ;_ [$￥-804]* &quot;-&quot;??_ ;_ @_ "/>
    <numFmt numFmtId="178" formatCode="\¥#,##0_);[Red]\(\¥#,##0\)"/>
    <numFmt numFmtId="179" formatCode="&quot;￥&quot;#,##0;&quot;￥&quot;\-#,##0"/>
    <numFmt numFmtId="180" formatCode="\¥#,##0.00;\¥\-#,##0.00"/>
    <numFmt numFmtId="181" formatCode="#,##0_);[Red]\(#,##0\)"/>
    <numFmt numFmtId="182" formatCode="&quot;￥&quot;#,##0;[Red]&quot;￥&quot;\-#,##0"/>
    <numFmt numFmtId="183" formatCode="&quot;￥&quot;#,##0.0;[Red]&quot;￥&quot;\-#,##0.0"/>
    <numFmt numFmtId="184" formatCode="#,##0_ "/>
    <numFmt numFmtId="185" formatCode="\¥#,##0"/>
    <numFmt numFmtId="186" formatCode="\¥#,##0.0_);[Red]\(\¥#,##0.0\)"/>
    <numFmt numFmtId="187" formatCode="0_);[Red]\(0\)"/>
    <numFmt numFmtId="188" formatCode="\¥#,##0;\¥\-#,##0"/>
  </numFmts>
  <fonts count="61">
    <font>
      <sz val="12"/>
      <color theme="1"/>
      <name val="宋体"/>
      <charset val="134"/>
      <scheme val="minor"/>
    </font>
    <font>
      <b/>
      <sz val="11"/>
      <color rgb="FF0D0D0D"/>
      <name val="微软雅黑"/>
      <charset val="134"/>
    </font>
    <font>
      <sz val="12"/>
      <color rgb="FF000000"/>
      <name val="宋体"/>
      <charset val="134"/>
    </font>
    <font>
      <sz val="9"/>
      <color rgb="FF0D0D0D"/>
      <name val="微软雅黑"/>
      <charset val="134"/>
    </font>
    <font>
      <sz val="9"/>
      <color rgb="FF000000"/>
      <name val="宋体"/>
      <charset val="134"/>
    </font>
    <font>
      <sz val="9"/>
      <color rgb="FF000000"/>
      <name val="微软雅黑"/>
      <charset val="134"/>
    </font>
    <font>
      <sz val="14"/>
      <color theme="1"/>
      <name val="微软雅黑"/>
      <charset val="134"/>
    </font>
    <font>
      <b/>
      <sz val="18"/>
      <color theme="1"/>
      <name val="微软雅黑"/>
      <charset val="134"/>
    </font>
    <font>
      <sz val="18"/>
      <color theme="1"/>
      <name val="微软雅黑"/>
      <charset val="134"/>
    </font>
    <font>
      <b/>
      <sz val="14"/>
      <color theme="1"/>
      <name val="微软雅黑"/>
      <charset val="134"/>
    </font>
    <font>
      <sz val="14"/>
      <color theme="1"/>
      <name val="宋体"/>
      <charset val="134"/>
      <scheme val="minor"/>
    </font>
    <font>
      <b/>
      <sz val="18"/>
      <color rgb="FF000000"/>
      <name val="微软雅黑"/>
      <charset val="134"/>
    </font>
    <font>
      <sz val="14"/>
      <color rgb="FF000000"/>
      <name val="微软雅黑"/>
      <charset val="134"/>
    </font>
    <font>
      <b/>
      <sz val="14"/>
      <color rgb="FF000000"/>
      <name val="微软雅黑"/>
      <charset val="134"/>
    </font>
    <font>
      <sz val="14"/>
      <color rgb="FF0C0C0C"/>
      <name val="微软雅黑"/>
      <charset val="134"/>
    </font>
    <font>
      <b/>
      <sz val="14"/>
      <color rgb="FFFF0000"/>
      <name val="微软雅黑"/>
      <charset val="134"/>
    </font>
    <font>
      <b/>
      <sz val="14"/>
      <name val="微软雅黑"/>
      <charset val="134"/>
    </font>
    <font>
      <sz val="14"/>
      <name val="微软雅黑"/>
      <charset val="134"/>
    </font>
    <font>
      <sz val="14"/>
      <name val="宋体"/>
      <charset val="134"/>
      <scheme val="minor"/>
    </font>
    <font>
      <sz val="14"/>
      <color rgb="FFFFFFFF"/>
      <name val="微软雅黑"/>
      <charset val="134"/>
    </font>
    <font>
      <b/>
      <sz val="14"/>
      <color rgb="FFFFFFFF"/>
      <name val="微软雅黑"/>
      <charset val="134"/>
    </font>
    <font>
      <b/>
      <sz val="14"/>
      <color rgb="FF0C0C0C"/>
      <name val="微软雅黑"/>
      <charset val="134"/>
    </font>
    <font>
      <sz val="14"/>
      <color rgb="FFFF0000"/>
      <name val="微软雅黑"/>
      <charset val="134"/>
    </font>
    <font>
      <strike/>
      <sz val="14"/>
      <color rgb="FFFF0000"/>
      <name val="微软雅黑"/>
      <charset val="134"/>
    </font>
    <font>
      <strike/>
      <sz val="14"/>
      <color theme="1"/>
      <name val="微软雅黑"/>
      <charset val="134"/>
    </font>
    <font>
      <strike/>
      <sz val="14"/>
      <color rgb="FF0C0C0C"/>
      <name val="微软雅黑"/>
      <charset val="134"/>
    </font>
    <font>
      <strike/>
      <sz val="14"/>
      <color rgb="FF000000"/>
      <name val="微软雅黑"/>
      <charset val="134"/>
    </font>
    <font>
      <sz val="14"/>
      <color rgb="FF000000"/>
      <name val="Microsoft YaHei"/>
      <charset val="134"/>
    </font>
    <font>
      <sz val="14"/>
      <color rgb="FF0D0D0D"/>
      <name val="微软雅黑"/>
      <charset val="134"/>
    </font>
    <font>
      <b/>
      <sz val="12"/>
      <color rgb="FF000000"/>
      <name val="微软雅黑"/>
      <charset val="134"/>
    </font>
    <font>
      <b/>
      <sz val="12"/>
      <color rgb="FF0000FF"/>
      <name val="微软雅黑"/>
      <charset val="134"/>
    </font>
    <font>
      <sz val="10"/>
      <color rgb="FF000000"/>
      <name val="微软雅黑"/>
      <charset val="134"/>
    </font>
    <font>
      <b/>
      <sz val="12"/>
      <color theme="1"/>
      <name val="宋体"/>
      <charset val="134"/>
      <scheme val="minor"/>
    </font>
    <font>
      <sz val="12"/>
      <color rgb="FF000000"/>
      <name val="微软雅黑"/>
      <charset val="134"/>
    </font>
    <font>
      <u/>
      <sz val="12"/>
      <color rgb="FF0000FF"/>
      <name val="微软雅黑"/>
      <charset val="134"/>
    </font>
    <font>
      <u/>
      <sz val="12"/>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等线"/>
      <charset val="134"/>
    </font>
    <font>
      <sz val="12"/>
      <name val="宋体"/>
      <charset val="134"/>
    </font>
    <font>
      <sz val="14"/>
      <color rgb="FF0C0C0C"/>
      <name val="Times New Roman"/>
      <charset val="134"/>
    </font>
    <font>
      <sz val="9"/>
      <name val="微软雅黑"/>
      <charset val="134"/>
    </font>
    <font>
      <b/>
      <sz val="9"/>
      <color rgb="FF000000"/>
      <name val="微软雅黑"/>
      <charset val="134"/>
    </font>
  </fonts>
  <fills count="43">
    <fill>
      <patternFill patternType="none"/>
    </fill>
    <fill>
      <patternFill patternType="gray125"/>
    </fill>
    <fill>
      <patternFill patternType="solid">
        <fgColor rgb="FFD8E4BC"/>
        <bgColor indexed="64"/>
      </patternFill>
    </fill>
    <fill>
      <patternFill patternType="solid">
        <fgColor theme="0"/>
        <bgColor indexed="64"/>
      </patternFill>
    </fill>
    <fill>
      <patternFill patternType="solid">
        <fgColor theme="0" tint="-0.349986266670736"/>
        <bgColor indexed="64"/>
      </patternFill>
    </fill>
    <fill>
      <patternFill patternType="solid">
        <fgColor rgb="FFBFBFBF"/>
        <bgColor indexed="64"/>
      </patternFill>
    </fill>
    <fill>
      <patternFill patternType="solid">
        <fgColor rgb="FFEAF1DD"/>
        <bgColor indexed="64"/>
      </patternFill>
    </fill>
    <fill>
      <patternFill patternType="solid">
        <fgColor theme="6" tint="0.799951170384838"/>
        <bgColor indexed="64"/>
      </patternFill>
    </fill>
    <fill>
      <patternFill patternType="solid">
        <fgColor rgb="FFEAF1DD"/>
        <bgColor rgb="FF000000"/>
      </patternFill>
    </fill>
    <fill>
      <patternFill patternType="solid">
        <fgColor rgb="FFFFFFFF"/>
        <bgColor indexed="64"/>
      </patternFill>
    </fill>
    <fill>
      <patternFill patternType="solid">
        <fgColor theme="0" tint="-0.2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bottom style="thin">
        <color auto="1"/>
      </bottom>
      <diagonal/>
    </border>
    <border>
      <left style="thin">
        <color rgb="FFA5A5A5"/>
      </left>
      <right style="thin">
        <color rgb="FF000000"/>
      </right>
      <top/>
      <bottom style="thin">
        <color rgb="FFA5A5A5"/>
      </bottom>
      <diagonal/>
    </border>
    <border>
      <left style="thin">
        <color rgb="FF000000"/>
      </left>
      <right style="thin">
        <color rgb="FF000000"/>
      </right>
      <top style="thin">
        <color rgb="FFA5A5A5"/>
      </top>
      <bottom style="thin">
        <color rgb="FF000000"/>
      </bottom>
      <diagonal/>
    </border>
    <border>
      <left style="thin">
        <color auto="1"/>
      </left>
      <right style="thin">
        <color rgb="FF000000"/>
      </right>
      <top style="thin">
        <color rgb="FFA5A5A5"/>
      </top>
      <bottom style="thin">
        <color auto="1"/>
      </bottom>
      <diagonal/>
    </border>
    <border>
      <left style="thin">
        <color rgb="FFA5A5A5"/>
      </left>
      <right style="thin">
        <color rgb="FF000000"/>
      </right>
      <top style="thin">
        <color rgb="FFA5A5A5"/>
      </top>
      <bottom style="thin">
        <color rgb="FFA5A5A5"/>
      </bottom>
      <diagonal/>
    </border>
    <border>
      <left style="thin">
        <color rgb="FF000000"/>
      </left>
      <right style="thin">
        <color rgb="FFA5A5A5"/>
      </right>
      <top style="thin">
        <color rgb="FFA5A5A5"/>
      </top>
      <bottom style="thin">
        <color rgb="FF000000"/>
      </bottom>
      <diagonal/>
    </border>
    <border>
      <left style="thin">
        <color auto="1"/>
      </left>
      <right style="thin">
        <color auto="1"/>
      </right>
      <top style="thin">
        <color rgb="FFA5A5A5"/>
      </top>
      <bottom style="thin">
        <color rgb="FF000000"/>
      </bottom>
      <diagonal/>
    </border>
    <border>
      <left style="thin">
        <color rgb="FFA5A5A5"/>
      </left>
      <right style="thin">
        <color rgb="FF000000"/>
      </right>
      <top style="thin">
        <color rgb="FFA5A5A5"/>
      </top>
      <bottom style="thin">
        <color rgb="FF000000"/>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bottom/>
      <diagonal/>
    </border>
    <border>
      <left style="thin">
        <color rgb="FF000000"/>
      </left>
      <right/>
      <top style="thin">
        <color rgb="FF000000"/>
      </top>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rgb="FF000000"/>
      </top>
      <bottom style="thin">
        <color auto="1"/>
      </bottom>
      <diagonal/>
    </border>
    <border>
      <left/>
      <right/>
      <top style="thin">
        <color rgb="FF000000"/>
      </top>
      <bottom style="thin">
        <color rgb="FF000000"/>
      </bottom>
      <diagonal/>
    </border>
    <border>
      <left style="thin">
        <color auto="1"/>
      </left>
      <right/>
      <top/>
      <bottom style="thin">
        <color auto="1"/>
      </bottom>
      <diagonal/>
    </border>
    <border>
      <left style="thin">
        <color rgb="FF000000"/>
      </left>
      <right/>
      <top/>
      <bottom/>
      <diagonal/>
    </border>
    <border>
      <left/>
      <right style="thin">
        <color rgb="FF000000"/>
      </right>
      <top style="thin">
        <color auto="1"/>
      </top>
      <bottom style="thin">
        <color auto="1"/>
      </bottom>
      <diagonal/>
    </border>
    <border>
      <left/>
      <right style="thin">
        <color rgb="FF000000"/>
      </right>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right style="thin">
        <color auto="1"/>
      </right>
      <top style="thin">
        <color rgb="FF000000"/>
      </top>
      <bottom style="thin">
        <color auto="1"/>
      </bottom>
      <diagonal/>
    </border>
    <border>
      <left/>
      <right style="thin">
        <color auto="1"/>
      </right>
      <top style="thin">
        <color auto="1"/>
      </top>
      <bottom style="thin">
        <color rgb="FF000000"/>
      </bottom>
      <diagonal/>
    </border>
    <border>
      <left style="thin">
        <color rgb="FF000000"/>
      </left>
      <right style="thin">
        <color auto="1"/>
      </right>
      <top style="thin">
        <color auto="1"/>
      </top>
      <bottom/>
      <diagonal/>
    </border>
    <border>
      <left/>
      <right style="thin">
        <color auto="1"/>
      </right>
      <top style="thin">
        <color rgb="FF000000"/>
      </top>
      <bottom/>
      <diagonal/>
    </border>
    <border>
      <left style="thin">
        <color rgb="FF000000"/>
      </left>
      <right style="thin">
        <color rgb="FF000000"/>
      </right>
      <top style="thin">
        <color auto="1"/>
      </top>
      <bottom style="thin">
        <color auto="1"/>
      </bottom>
      <diagonal/>
    </border>
    <border>
      <left style="thin">
        <color auto="1"/>
      </left>
      <right style="thin">
        <color rgb="FF000000"/>
      </right>
      <top/>
      <bottom/>
      <diagonal/>
    </border>
    <border>
      <left style="thin">
        <color rgb="FF000000"/>
      </left>
      <right style="thin">
        <color auto="1"/>
      </right>
      <top/>
      <bottom style="thin">
        <color auto="1"/>
      </bottom>
      <diagonal/>
    </border>
    <border>
      <left style="thin">
        <color auto="1"/>
      </left>
      <right style="thin">
        <color auto="1"/>
      </right>
      <top/>
      <bottom style="thin">
        <color rgb="FF000000"/>
      </bottom>
      <diagonal/>
    </border>
    <border>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41" fontId="36" fillId="0" borderId="0" applyFont="0" applyFill="0" applyBorder="0" applyAlignment="0" applyProtection="0">
      <alignment vertical="center"/>
    </xf>
    <xf numFmtId="42" fontId="3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12" borderId="58"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59" applyNumberFormat="0" applyFill="0" applyAlignment="0" applyProtection="0">
      <alignment vertical="center"/>
    </xf>
    <xf numFmtId="0" fontId="43" fillId="0" borderId="59" applyNumberFormat="0" applyFill="0" applyAlignment="0" applyProtection="0">
      <alignment vertical="center"/>
    </xf>
    <xf numFmtId="0" fontId="44" fillId="0" borderId="60" applyNumberFormat="0" applyFill="0" applyAlignment="0" applyProtection="0">
      <alignment vertical="center"/>
    </xf>
    <xf numFmtId="0" fontId="44" fillId="0" borderId="0" applyNumberFormat="0" applyFill="0" applyBorder="0" applyAlignment="0" applyProtection="0">
      <alignment vertical="center"/>
    </xf>
    <xf numFmtId="0" fontId="45" fillId="13" borderId="61" applyNumberFormat="0" applyAlignment="0" applyProtection="0">
      <alignment vertical="center"/>
    </xf>
    <xf numFmtId="0" fontId="46" fillId="14" borderId="62" applyNumberFormat="0" applyAlignment="0" applyProtection="0">
      <alignment vertical="center"/>
    </xf>
    <xf numFmtId="0" fontId="47" fillId="14" borderId="61" applyNumberFormat="0" applyAlignment="0" applyProtection="0">
      <alignment vertical="center"/>
    </xf>
    <xf numFmtId="0" fontId="48" fillId="15" borderId="63" applyNumberFormat="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4" fillId="34" borderId="0" applyNumberFormat="0" applyBorder="0" applyAlignment="0" applyProtection="0">
      <alignment vertical="center"/>
    </xf>
    <xf numFmtId="0" fontId="54" fillId="35" borderId="0" applyNumberFormat="0" applyBorder="0" applyAlignment="0" applyProtection="0">
      <alignment vertical="center"/>
    </xf>
    <xf numFmtId="0" fontId="55" fillId="36" borderId="0" applyNumberFormat="0" applyBorder="0" applyAlignment="0" applyProtection="0">
      <alignment vertical="center"/>
    </xf>
    <xf numFmtId="0" fontId="55" fillId="37" borderId="0" applyNumberFormat="0" applyBorder="0" applyAlignment="0" applyProtection="0">
      <alignment vertical="center"/>
    </xf>
    <xf numFmtId="0" fontId="54" fillId="38" borderId="0" applyNumberFormat="0" applyBorder="0" applyAlignment="0" applyProtection="0">
      <alignment vertical="center"/>
    </xf>
    <xf numFmtId="0" fontId="54" fillId="39" borderId="0" applyNumberFormat="0" applyBorder="0" applyAlignment="0" applyProtection="0">
      <alignment vertical="center"/>
    </xf>
    <xf numFmtId="0" fontId="55" fillId="40" borderId="0" applyNumberFormat="0" applyBorder="0" applyAlignment="0" applyProtection="0">
      <alignment vertical="center"/>
    </xf>
    <xf numFmtId="0" fontId="55" fillId="41" borderId="0" applyNumberFormat="0" applyBorder="0" applyAlignment="0" applyProtection="0">
      <alignment vertical="center"/>
    </xf>
    <xf numFmtId="0" fontId="54" fillId="42" borderId="0" applyNumberFormat="0" applyBorder="0" applyAlignment="0" applyProtection="0">
      <alignment vertical="center"/>
    </xf>
    <xf numFmtId="0" fontId="0" fillId="0" borderId="0"/>
    <xf numFmtId="0" fontId="36" fillId="0" borderId="0"/>
    <xf numFmtId="0" fontId="0" fillId="0" borderId="0">
      <alignment vertical="center"/>
    </xf>
    <xf numFmtId="176" fontId="0" fillId="0" borderId="0">
      <alignment vertical="center"/>
    </xf>
    <xf numFmtId="0" fontId="36" fillId="0" borderId="0"/>
    <xf numFmtId="0" fontId="56" fillId="0" borderId="0">
      <alignment vertical="center"/>
    </xf>
    <xf numFmtId="0" fontId="36" fillId="0" borderId="0">
      <alignment vertical="center"/>
    </xf>
    <xf numFmtId="0" fontId="36" fillId="0" borderId="0">
      <alignment vertical="center"/>
    </xf>
    <xf numFmtId="0" fontId="36" fillId="0" borderId="0"/>
    <xf numFmtId="0" fontId="36" fillId="0" borderId="0">
      <alignment vertical="center"/>
    </xf>
    <xf numFmtId="177" fontId="57" fillId="0" borderId="0"/>
    <xf numFmtId="0" fontId="36" fillId="0" borderId="0"/>
  </cellStyleXfs>
  <cellXfs count="712">
    <xf numFmtId="0" fontId="0" fillId="0" borderId="0" xfId="0">
      <alignment vertical="center"/>
    </xf>
    <xf numFmtId="0" fontId="0" fillId="0" borderId="0" xfId="0" applyAlignment="1">
      <alignment vertical="center"/>
    </xf>
    <xf numFmtId="0" fontId="1" fillId="2" borderId="1" xfId="0" applyNumberFormat="1" applyFont="1" applyFill="1" applyBorder="1" applyAlignment="1">
      <alignment vertical="center" wrapText="1"/>
    </xf>
    <xf numFmtId="0" fontId="2" fillId="0" borderId="0" xfId="0" applyNumberFormat="1" applyFont="1" applyBorder="1" applyAlignment="1">
      <alignment vertical="center" wrapText="1"/>
    </xf>
    <xf numFmtId="0" fontId="3" fillId="3" borderId="1" xfId="0" applyNumberFormat="1" applyFont="1" applyFill="1" applyBorder="1" applyAlignment="1">
      <alignment vertical="top" wrapText="1"/>
    </xf>
    <xf numFmtId="0" fontId="4" fillId="0" borderId="0" xfId="0" applyNumberFormat="1" applyFont="1" applyBorder="1" applyAlignment="1">
      <alignment vertical="center" wrapText="1"/>
    </xf>
    <xf numFmtId="0" fontId="3" fillId="0" borderId="1" xfId="0" applyNumberFormat="1" applyFont="1" applyBorder="1" applyAlignment="1">
      <alignment vertical="center" wrapText="1"/>
    </xf>
    <xf numFmtId="0" fontId="5" fillId="0" borderId="0" xfId="0" applyNumberFormat="1" applyFont="1" applyBorder="1" applyAlignment="1">
      <alignment wrapText="1"/>
    </xf>
    <xf numFmtId="0" fontId="5" fillId="0" borderId="1" xfId="0" applyNumberFormat="1" applyFont="1" applyBorder="1" applyAlignment="1">
      <alignment wrapText="1"/>
    </xf>
    <xf numFmtId="0" fontId="3" fillId="0" borderId="1" xfId="0" applyNumberFormat="1" applyFont="1" applyBorder="1" applyAlignment="1">
      <alignment horizontal="left" vertical="center" wrapText="1"/>
    </xf>
    <xf numFmtId="0" fontId="1" fillId="2" borderId="1" xfId="0" applyNumberFormat="1"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Alignment="1" applyProtection="1">
      <alignment horizontal="center" vertical="center"/>
    </xf>
    <xf numFmtId="178" fontId="6" fillId="0" borderId="0" xfId="0" applyNumberFormat="1" applyFont="1" applyAlignment="1" applyProtection="1">
      <alignment horizontal="center" vertical="center" wrapText="1"/>
    </xf>
    <xf numFmtId="0" fontId="6" fillId="0" borderId="0" xfId="0" applyFont="1" applyAlignment="1" applyProtection="1">
      <alignment horizontal="center" vertical="center" wrapText="1"/>
    </xf>
    <xf numFmtId="0" fontId="6" fillId="0" borderId="0" xfId="0" applyFont="1" applyAlignment="1" applyProtection="1">
      <alignment horizontal="left" vertical="center" wrapText="1"/>
    </xf>
    <xf numFmtId="0" fontId="7" fillId="0" borderId="2" xfId="0" applyNumberFormat="1" applyFont="1" applyBorder="1" applyAlignment="1" applyProtection="1">
      <alignment horizontal="center" vertical="center"/>
    </xf>
    <xf numFmtId="0" fontId="7" fillId="0" borderId="3" xfId="0" applyNumberFormat="1" applyFont="1" applyBorder="1" applyAlignment="1" applyProtection="1">
      <alignment horizontal="center" vertical="center"/>
    </xf>
    <xf numFmtId="0" fontId="8" fillId="0" borderId="0" xfId="0" applyNumberFormat="1" applyFont="1" applyBorder="1" applyAlignment="1" applyProtection="1">
      <alignment horizontal="center" vertical="center"/>
    </xf>
    <xf numFmtId="0" fontId="7" fillId="0" borderId="3" xfId="0" applyNumberFormat="1" applyFont="1" applyBorder="1" applyAlignment="1" applyProtection="1">
      <alignment horizontal="center" vertical="center" wrapText="1"/>
    </xf>
    <xf numFmtId="0" fontId="7" fillId="0" borderId="3" xfId="0" applyNumberFormat="1" applyFont="1" applyBorder="1" applyAlignment="1" applyProtection="1">
      <alignment horizontal="left" vertical="center" wrapText="1"/>
    </xf>
    <xf numFmtId="0" fontId="7" fillId="0" borderId="4" xfId="0" applyNumberFormat="1" applyFont="1" applyBorder="1" applyAlignment="1" applyProtection="1">
      <alignment horizontal="center" vertical="center"/>
    </xf>
    <xf numFmtId="0" fontId="6" fillId="0" borderId="0" xfId="0" applyNumberFormat="1" applyFont="1" applyBorder="1" applyAlignment="1" applyProtection="1">
      <alignment horizontal="center" vertical="center"/>
    </xf>
    <xf numFmtId="0" fontId="7" fillId="0" borderId="0" xfId="0" applyNumberFormat="1" applyFont="1" applyBorder="1" applyAlignment="1" applyProtection="1">
      <alignment horizontal="center" vertical="center"/>
    </xf>
    <xf numFmtId="0" fontId="7" fillId="0" borderId="0" xfId="0" applyNumberFormat="1" applyFont="1" applyBorder="1" applyAlignment="1" applyProtection="1">
      <alignment horizontal="center" vertical="center" wrapText="1"/>
    </xf>
    <xf numFmtId="0" fontId="7" fillId="0" borderId="0" xfId="0" applyNumberFormat="1" applyFont="1" applyBorder="1" applyAlignment="1" applyProtection="1">
      <alignment horizontal="left" vertical="center" wrapText="1"/>
    </xf>
    <xf numFmtId="0" fontId="7" fillId="0" borderId="5" xfId="0" applyNumberFormat="1" applyFont="1" applyBorder="1" applyAlignment="1" applyProtection="1">
      <alignment horizontal="center" vertical="center"/>
    </xf>
    <xf numFmtId="0" fontId="9" fillId="4" borderId="6" xfId="0" applyNumberFormat="1" applyFont="1" applyFill="1" applyBorder="1" applyAlignment="1" applyProtection="1">
      <alignment horizontal="center" vertical="center"/>
    </xf>
    <xf numFmtId="0" fontId="9" fillId="4" borderId="7" xfId="0" applyNumberFormat="1" applyFont="1" applyFill="1" applyBorder="1" applyAlignment="1" applyProtection="1">
      <alignment horizontal="center" vertical="center"/>
    </xf>
    <xf numFmtId="0" fontId="9" fillId="4" borderId="7" xfId="0" applyNumberFormat="1" applyFont="1" applyFill="1" applyBorder="1" applyAlignment="1" applyProtection="1">
      <alignment horizontal="center" vertical="center" wrapText="1"/>
    </xf>
    <xf numFmtId="0" fontId="9" fillId="4" borderId="8" xfId="0" applyNumberFormat="1" applyFont="1" applyFill="1" applyBorder="1" applyAlignment="1" applyProtection="1">
      <alignment horizontal="center" vertical="center" wrapText="1"/>
    </xf>
    <xf numFmtId="0" fontId="6" fillId="0" borderId="9"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protection locked="0"/>
    </xf>
    <xf numFmtId="0" fontId="6"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0" xfId="0" applyNumberFormat="1" applyFont="1" applyFill="1" applyAlignment="1">
      <alignment horizontal="center" vertical="center"/>
    </xf>
    <xf numFmtId="0" fontId="6" fillId="0" borderId="1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180" fontId="6"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xf>
    <xf numFmtId="181" fontId="6" fillId="0" borderId="1" xfId="1" applyNumberFormat="1" applyFont="1" applyFill="1" applyBorder="1" applyAlignment="1">
      <alignment horizontal="center" vertical="center"/>
    </xf>
    <xf numFmtId="182" fontId="6" fillId="0" borderId="1" xfId="0" applyNumberFormat="1" applyFont="1" applyFill="1" applyBorder="1" applyAlignment="1">
      <alignment horizontal="center" vertical="center"/>
    </xf>
    <xf numFmtId="183" fontId="6" fillId="0" borderId="1" xfId="0" applyNumberFormat="1" applyFont="1" applyFill="1" applyBorder="1" applyAlignment="1">
      <alignment horizontal="center" vertical="center"/>
    </xf>
    <xf numFmtId="178" fontId="6" fillId="0" borderId="1"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9" fillId="5" borderId="0" xfId="0" applyNumberFormat="1" applyFont="1" applyFill="1" applyBorder="1" applyAlignment="1" applyProtection="1">
      <alignment horizontal="center" vertical="center"/>
    </xf>
    <xf numFmtId="0" fontId="9" fillId="5" borderId="0" xfId="0" applyNumberFormat="1" applyFont="1" applyFill="1" applyAlignment="1" applyProtection="1">
      <alignment horizontal="center" vertical="center"/>
    </xf>
    <xf numFmtId="0" fontId="6" fillId="5" borderId="12" xfId="0" applyNumberFormat="1" applyFont="1" applyFill="1" applyBorder="1" applyAlignment="1" applyProtection="1">
      <alignment horizontal="center" vertical="center"/>
    </xf>
    <xf numFmtId="0" fontId="6" fillId="5" borderId="13" xfId="0" applyNumberFormat="1" applyFont="1" applyFill="1" applyBorder="1" applyAlignment="1" applyProtection="1">
      <alignment horizontal="center" vertical="center"/>
    </xf>
    <xf numFmtId="0" fontId="10" fillId="0" borderId="14" xfId="0" applyFont="1" applyBorder="1" applyAlignment="1" applyProtection="1">
      <alignment horizontal="center" vertical="center"/>
    </xf>
    <xf numFmtId="178" fontId="6" fillId="5" borderId="15" xfId="0" applyNumberFormat="1" applyFont="1" applyFill="1" applyBorder="1" applyAlignment="1" applyProtection="1">
      <alignment horizontal="center" vertical="center"/>
    </xf>
    <xf numFmtId="178" fontId="6" fillId="5" borderId="15" xfId="0" applyNumberFormat="1" applyFont="1" applyFill="1" applyBorder="1" applyAlignment="1" applyProtection="1">
      <alignment horizontal="center" vertical="center" wrapText="1"/>
    </xf>
    <xf numFmtId="0" fontId="6" fillId="5" borderId="15" xfId="0" applyNumberFormat="1" applyFont="1" applyFill="1" applyBorder="1" applyAlignment="1" applyProtection="1">
      <alignment horizontal="center" vertical="center" wrapText="1"/>
    </xf>
    <xf numFmtId="0" fontId="6" fillId="5" borderId="16" xfId="0" applyNumberFormat="1" applyFont="1" applyFill="1" applyBorder="1" applyAlignment="1" applyProtection="1">
      <alignment horizontal="center" vertical="center" wrapText="1"/>
    </xf>
    <xf numFmtId="0" fontId="6" fillId="5" borderId="16" xfId="0" applyNumberFormat="1" applyFont="1" applyFill="1" applyBorder="1" applyAlignment="1" applyProtection="1">
      <alignment horizontal="left" vertical="center" wrapText="1"/>
    </xf>
    <xf numFmtId="0" fontId="6" fillId="5" borderId="17" xfId="0" applyNumberFormat="1" applyFont="1" applyFill="1" applyBorder="1" applyAlignment="1" applyProtection="1">
      <alignment horizontal="center" vertical="center"/>
    </xf>
    <xf numFmtId="178" fontId="6" fillId="5" borderId="1" xfId="0" applyNumberFormat="1" applyFont="1" applyFill="1" applyBorder="1" applyAlignment="1" applyProtection="1">
      <alignment horizontal="center" vertical="center"/>
    </xf>
    <xf numFmtId="0" fontId="6" fillId="5" borderId="18" xfId="0" applyNumberFormat="1" applyFont="1" applyFill="1" applyBorder="1" applyAlignment="1" applyProtection="1">
      <alignment horizontal="center" vertical="center" wrapText="1"/>
    </xf>
    <xf numFmtId="0" fontId="6" fillId="5" borderId="19" xfId="0" applyNumberFormat="1" applyFont="1" applyFill="1" applyBorder="1" applyAlignment="1" applyProtection="1">
      <alignment horizontal="center" vertical="center" wrapText="1"/>
    </xf>
    <xf numFmtId="0" fontId="6" fillId="5" borderId="19" xfId="0" applyNumberFormat="1" applyFont="1" applyFill="1" applyBorder="1" applyAlignment="1" applyProtection="1">
      <alignment horizontal="left" vertical="center" wrapText="1"/>
    </xf>
    <xf numFmtId="0" fontId="6" fillId="5" borderId="20" xfId="0" applyNumberFormat="1" applyFont="1" applyFill="1" applyBorder="1" applyAlignment="1" applyProtection="1">
      <alignment horizontal="center" vertical="center"/>
    </xf>
    <xf numFmtId="0" fontId="9" fillId="5" borderId="13" xfId="0" applyNumberFormat="1" applyFont="1" applyFill="1" applyBorder="1" applyAlignment="1" applyProtection="1">
      <alignment horizontal="center" vertical="center"/>
    </xf>
    <xf numFmtId="178" fontId="9" fillId="5" borderId="1" xfId="0" applyNumberFormat="1" applyFont="1" applyFill="1" applyBorder="1" applyAlignment="1" applyProtection="1">
      <alignment horizontal="center" vertical="center"/>
    </xf>
    <xf numFmtId="178" fontId="6" fillId="5" borderId="1" xfId="0" applyNumberFormat="1" applyFont="1" applyFill="1" applyBorder="1" applyAlignment="1" applyProtection="1">
      <alignment horizontal="center" vertical="center" wrapText="1"/>
    </xf>
    <xf numFmtId="0" fontId="6" fillId="5" borderId="21" xfId="0" applyNumberFormat="1" applyFont="1" applyFill="1" applyBorder="1" applyAlignment="1" applyProtection="1">
      <alignment horizontal="center" vertical="center" wrapText="1"/>
    </xf>
    <xf numFmtId="0" fontId="6" fillId="5" borderId="22" xfId="0" applyNumberFormat="1" applyFont="1" applyFill="1" applyBorder="1" applyAlignment="1" applyProtection="1">
      <alignment horizontal="center" vertical="center" wrapText="1"/>
    </xf>
    <xf numFmtId="0" fontId="6" fillId="5" borderId="22" xfId="0" applyNumberFormat="1" applyFont="1" applyFill="1" applyBorder="1" applyAlignment="1" applyProtection="1">
      <alignment horizontal="left" vertical="center" wrapText="1"/>
    </xf>
    <xf numFmtId="0" fontId="6" fillId="5" borderId="23" xfId="0" applyNumberFormat="1" applyFont="1" applyFill="1" applyBorder="1" applyAlignment="1" applyProtection="1">
      <alignment horizontal="center" vertical="center"/>
    </xf>
    <xf numFmtId="178" fontId="6" fillId="0" borderId="0" xfId="0" applyNumberFormat="1" applyFont="1" applyBorder="1" applyAlignment="1" applyProtection="1">
      <alignment horizontal="center" vertical="center"/>
    </xf>
    <xf numFmtId="178" fontId="6" fillId="0" borderId="0" xfId="0" applyNumberFormat="1" applyFont="1" applyBorder="1" applyAlignment="1" applyProtection="1">
      <alignment horizontal="center" vertical="center" wrapText="1"/>
    </xf>
    <xf numFmtId="0" fontId="6" fillId="0" borderId="0" xfId="0" applyNumberFormat="1" applyFont="1" applyBorder="1" applyAlignment="1" applyProtection="1">
      <alignment horizontal="center" vertical="center" wrapText="1"/>
    </xf>
    <xf numFmtId="0" fontId="6" fillId="0" borderId="0" xfId="0" applyNumberFormat="1" applyFont="1" applyBorder="1" applyAlignment="1" applyProtection="1">
      <alignment horizontal="left" vertical="center" wrapText="1"/>
    </xf>
    <xf numFmtId="0" fontId="6" fillId="0" borderId="0" xfId="0" applyFont="1" applyProtection="1">
      <alignment vertical="center"/>
    </xf>
    <xf numFmtId="0" fontId="6" fillId="3" borderId="0" xfId="0" applyFont="1" applyFill="1" applyProtection="1">
      <alignment vertical="center"/>
    </xf>
    <xf numFmtId="0" fontId="6" fillId="0" borderId="0" xfId="0" applyFont="1" applyAlignment="1" applyProtection="1">
      <alignment horizontal="left" vertical="center"/>
    </xf>
    <xf numFmtId="0" fontId="6" fillId="3" borderId="0" xfId="0" applyFont="1" applyFill="1" applyAlignment="1" applyProtection="1">
      <alignment horizontal="left" vertical="center"/>
    </xf>
    <xf numFmtId="0" fontId="11" fillId="0" borderId="2" xfId="0" applyNumberFormat="1" applyFont="1" applyBorder="1" applyAlignment="1" applyProtection="1">
      <alignment horizontal="center" vertical="center"/>
    </xf>
    <xf numFmtId="0" fontId="8" fillId="0" borderId="0" xfId="0" applyNumberFormat="1" applyFont="1" applyBorder="1" applyAlignment="1" applyProtection="1">
      <alignment vertical="center"/>
    </xf>
    <xf numFmtId="0" fontId="7" fillId="0" borderId="3" xfId="0" applyNumberFormat="1" applyFont="1" applyBorder="1" applyAlignment="1" applyProtection="1">
      <alignment horizontal="right" vertical="center"/>
    </xf>
    <xf numFmtId="0" fontId="12" fillId="3" borderId="0" xfId="0" applyNumberFormat="1" applyFont="1" applyFill="1" applyBorder="1" applyAlignment="1" applyProtection="1">
      <alignment horizontal="left" vertical="center"/>
    </xf>
    <xf numFmtId="0" fontId="12" fillId="3" borderId="0" xfId="0" applyNumberFormat="1" applyFont="1" applyFill="1" applyBorder="1" applyAlignment="1" applyProtection="1">
      <alignment vertical="center"/>
    </xf>
    <xf numFmtId="0" fontId="12" fillId="3" borderId="0" xfId="0" applyNumberFormat="1" applyFont="1" applyFill="1" applyBorder="1" applyProtection="1">
      <alignment vertical="center"/>
    </xf>
    <xf numFmtId="0" fontId="7" fillId="0" borderId="0" xfId="0" applyNumberFormat="1" applyFont="1" applyBorder="1" applyAlignment="1" applyProtection="1">
      <alignment horizontal="right" vertical="center"/>
    </xf>
    <xf numFmtId="0" fontId="13" fillId="4" borderId="6" xfId="0" applyNumberFormat="1" applyFont="1" applyFill="1" applyBorder="1" applyAlignment="1" applyProtection="1">
      <alignment horizontal="center" vertical="center"/>
    </xf>
    <xf numFmtId="0" fontId="13" fillId="4" borderId="7" xfId="0" applyNumberFormat="1" applyFont="1" applyFill="1" applyBorder="1" applyAlignment="1" applyProtection="1">
      <alignment horizontal="center" vertical="center"/>
    </xf>
    <xf numFmtId="0" fontId="13" fillId="4" borderId="7" xfId="0" applyNumberFormat="1" applyFont="1" applyFill="1" applyBorder="1" applyAlignment="1" applyProtection="1">
      <alignment horizontal="center" vertical="center" wrapText="1"/>
    </xf>
    <xf numFmtId="0" fontId="13" fillId="4" borderId="8" xfId="0" applyNumberFormat="1" applyFont="1" applyFill="1" applyBorder="1" applyAlignment="1" applyProtection="1">
      <alignment horizontal="center" vertical="center" wrapText="1"/>
    </xf>
    <xf numFmtId="0" fontId="12" fillId="3" borderId="0" xfId="0" applyNumberFormat="1" applyFont="1" applyFill="1" applyBorder="1" applyAlignment="1" applyProtection="1">
      <alignment horizontal="center" vertical="center"/>
    </xf>
    <xf numFmtId="0" fontId="6" fillId="3" borderId="0" xfId="0" applyFont="1" applyFill="1" applyAlignment="1" applyProtection="1">
      <alignment horizontal="center" vertical="center"/>
    </xf>
    <xf numFmtId="0" fontId="14" fillId="6" borderId="7" xfId="0" applyNumberFormat="1" applyFont="1" applyFill="1" applyBorder="1" applyAlignment="1" applyProtection="1">
      <alignment horizontal="center" vertical="center"/>
    </xf>
    <xf numFmtId="0" fontId="6" fillId="6" borderId="7" xfId="0" applyNumberFormat="1" applyFont="1" applyFill="1" applyBorder="1" applyAlignment="1" applyProtection="1">
      <alignment horizontal="center" vertical="center" wrapText="1"/>
    </xf>
    <xf numFmtId="0" fontId="6" fillId="6" borderId="7" xfId="0" applyNumberFormat="1" applyFont="1" applyFill="1" applyBorder="1" applyAlignment="1" applyProtection="1">
      <alignment horizontal="center" vertical="center"/>
    </xf>
    <xf numFmtId="178" fontId="6" fillId="6" borderId="7" xfId="0" applyNumberFormat="1" applyFont="1" applyFill="1" applyBorder="1" applyAlignment="1" applyProtection="1">
      <alignment horizontal="center" vertical="center" wrapText="1"/>
    </xf>
    <xf numFmtId="0" fontId="12" fillId="5" borderId="7" xfId="0" applyNumberFormat="1" applyFont="1" applyFill="1" applyBorder="1" applyAlignment="1" applyProtection="1">
      <alignment horizontal="center" vertical="center"/>
      <protection locked="0"/>
    </xf>
    <xf numFmtId="0" fontId="6" fillId="3" borderId="7" xfId="0" applyNumberFormat="1" applyFont="1" applyFill="1" applyBorder="1" applyAlignment="1" applyProtection="1">
      <alignment horizontal="center" vertical="center"/>
      <protection locked="0"/>
    </xf>
    <xf numFmtId="49" fontId="6" fillId="6" borderId="7" xfId="0" applyNumberFormat="1" applyFont="1" applyFill="1" applyBorder="1" applyAlignment="1">
      <alignment horizontal="center" vertical="center"/>
    </xf>
    <xf numFmtId="178" fontId="6" fillId="6" borderId="7" xfId="0" applyNumberFormat="1" applyFont="1" applyFill="1" applyBorder="1" applyAlignment="1">
      <alignment horizontal="center" vertical="center"/>
    </xf>
    <xf numFmtId="178" fontId="6" fillId="0" borderId="7" xfId="0" applyNumberFormat="1" applyFont="1" applyFill="1" applyBorder="1" applyAlignment="1" applyProtection="1">
      <alignment horizontal="center" vertical="center" wrapText="1"/>
    </xf>
    <xf numFmtId="0" fontId="12" fillId="6" borderId="24" xfId="0" applyNumberFormat="1" applyFont="1" applyFill="1" applyBorder="1" applyAlignment="1" applyProtection="1">
      <alignment horizontal="left" vertical="center" wrapText="1"/>
    </xf>
    <xf numFmtId="0" fontId="15" fillId="6" borderId="25" xfId="0" applyNumberFormat="1" applyFont="1" applyFill="1" applyBorder="1" applyAlignment="1" applyProtection="1">
      <alignment horizontal="left" vertical="center" wrapText="1"/>
    </xf>
    <xf numFmtId="0" fontId="12" fillId="6" borderId="7" xfId="0" applyNumberFormat="1" applyFont="1" applyFill="1" applyBorder="1" applyAlignment="1" applyProtection="1">
      <alignment horizontal="left" vertical="center" wrapText="1"/>
    </xf>
    <xf numFmtId="0" fontId="15" fillId="6" borderId="7" xfId="0" applyNumberFormat="1" applyFont="1" applyFill="1" applyBorder="1" applyAlignment="1" applyProtection="1">
      <alignment horizontal="left" vertical="center" wrapText="1"/>
    </xf>
    <xf numFmtId="0" fontId="16" fillId="5" borderId="0" xfId="0" applyNumberFormat="1" applyFont="1" applyFill="1" applyBorder="1" applyAlignment="1" applyProtection="1">
      <alignment horizontal="center" vertical="center"/>
    </xf>
    <xf numFmtId="0" fontId="16" fillId="5" borderId="0" xfId="0" applyNumberFormat="1" applyFont="1" applyFill="1" applyAlignment="1" applyProtection="1">
      <alignment horizontal="center" vertical="center"/>
    </xf>
    <xf numFmtId="0" fontId="17" fillId="5" borderId="12" xfId="0" applyNumberFormat="1" applyFont="1" applyFill="1" applyBorder="1" applyAlignment="1" applyProtection="1">
      <alignment horizontal="center" vertical="center"/>
    </xf>
    <xf numFmtId="0" fontId="17" fillId="5" borderId="13" xfId="0" applyNumberFormat="1" applyFont="1" applyFill="1" applyBorder="1" applyAlignment="1" applyProtection="1">
      <alignment horizontal="center" vertical="center"/>
    </xf>
    <xf numFmtId="0" fontId="18" fillId="0" borderId="14" xfId="0" applyFont="1" applyBorder="1" applyAlignment="1" applyProtection="1">
      <alignment horizontal="center" vertical="center"/>
    </xf>
    <xf numFmtId="178" fontId="19" fillId="5" borderId="15" xfId="0" applyNumberFormat="1" applyFont="1" applyFill="1" applyBorder="1" applyAlignment="1" applyProtection="1">
      <alignment horizontal="center" vertical="center"/>
    </xf>
    <xf numFmtId="178" fontId="12" fillId="5" borderId="15" xfId="0" applyNumberFormat="1" applyFont="1" applyFill="1" applyBorder="1" applyAlignment="1" applyProtection="1">
      <alignment horizontal="center" vertical="center" wrapText="1"/>
    </xf>
    <xf numFmtId="0" fontId="19" fillId="5" borderId="15" xfId="0" applyNumberFormat="1" applyFont="1" applyFill="1" applyBorder="1" applyAlignment="1" applyProtection="1">
      <alignment horizontal="center" vertical="center" wrapText="1"/>
    </xf>
    <xf numFmtId="0" fontId="19" fillId="5" borderId="16" xfId="0" applyNumberFormat="1" applyFont="1" applyFill="1" applyBorder="1" applyAlignment="1" applyProtection="1">
      <alignment horizontal="center" vertical="center" wrapText="1"/>
    </xf>
    <xf numFmtId="0" fontId="19" fillId="5" borderId="17" xfId="0" applyNumberFormat="1" applyFont="1" applyFill="1" applyBorder="1" applyAlignment="1" applyProtection="1">
      <alignment horizontal="center" vertical="center"/>
    </xf>
    <xf numFmtId="178" fontId="19" fillId="5" borderId="1" xfId="0" applyNumberFormat="1" applyFont="1" applyFill="1" applyBorder="1" applyAlignment="1" applyProtection="1">
      <alignment horizontal="center" vertical="center"/>
    </xf>
    <xf numFmtId="0" fontId="19" fillId="5" borderId="18" xfId="0" applyNumberFormat="1" applyFont="1" applyFill="1" applyBorder="1" applyAlignment="1" applyProtection="1">
      <alignment horizontal="center" vertical="center" wrapText="1"/>
    </xf>
    <xf numFmtId="0" fontId="19" fillId="5" borderId="19" xfId="0" applyNumberFormat="1" applyFont="1" applyFill="1" applyBorder="1" applyAlignment="1" applyProtection="1">
      <alignment horizontal="center" vertical="center" wrapText="1"/>
    </xf>
    <xf numFmtId="0" fontId="19" fillId="5" borderId="20" xfId="0" applyNumberFormat="1" applyFont="1" applyFill="1" applyBorder="1" applyAlignment="1" applyProtection="1">
      <alignment horizontal="center" vertical="center"/>
    </xf>
    <xf numFmtId="0" fontId="16" fillId="5" borderId="13" xfId="0" applyNumberFormat="1" applyFont="1" applyFill="1" applyBorder="1" applyAlignment="1" applyProtection="1">
      <alignment horizontal="center" vertical="center"/>
    </xf>
    <xf numFmtId="178" fontId="20" fillId="5" borderId="1" xfId="0" applyNumberFormat="1" applyFont="1" applyFill="1" applyBorder="1" applyAlignment="1" applyProtection="1">
      <alignment horizontal="center" vertical="center"/>
    </xf>
    <xf numFmtId="178" fontId="12" fillId="5" borderId="1" xfId="0" applyNumberFormat="1" applyFont="1" applyFill="1" applyBorder="1" applyAlignment="1" applyProtection="1">
      <alignment horizontal="center" vertical="center" wrapText="1"/>
    </xf>
    <xf numFmtId="0" fontId="19" fillId="5" borderId="21" xfId="0" applyNumberFormat="1" applyFont="1" applyFill="1" applyBorder="1" applyAlignment="1" applyProtection="1">
      <alignment horizontal="center" vertical="center" wrapText="1"/>
    </xf>
    <xf numFmtId="0" fontId="19" fillId="5" borderId="22" xfId="0" applyNumberFormat="1" applyFont="1" applyFill="1" applyBorder="1" applyAlignment="1" applyProtection="1">
      <alignment horizontal="center" vertical="center" wrapText="1"/>
    </xf>
    <xf numFmtId="0" fontId="19" fillId="5" borderId="23" xfId="0" applyNumberFormat="1" applyFont="1" applyFill="1" applyBorder="1" applyAlignment="1" applyProtection="1">
      <alignment horizontal="center" vertical="center"/>
    </xf>
    <xf numFmtId="178" fontId="12" fillId="3" borderId="0" xfId="0" applyNumberFormat="1" applyFont="1" applyFill="1" applyBorder="1" applyAlignment="1" applyProtection="1">
      <alignment horizontal="center" vertical="center"/>
    </xf>
    <xf numFmtId="178" fontId="12" fillId="3" borderId="0" xfId="0" applyNumberFormat="1" applyFont="1" applyFill="1" applyBorder="1" applyAlignment="1" applyProtection="1">
      <alignment horizontal="center" vertical="center" wrapText="1"/>
    </xf>
    <xf numFmtId="0" fontId="12" fillId="3" borderId="0" xfId="0" applyNumberFormat="1" applyFont="1" applyFill="1" applyBorder="1" applyAlignment="1" applyProtection="1">
      <alignment horizontal="center" vertical="center" wrapText="1"/>
    </xf>
    <xf numFmtId="0" fontId="12" fillId="0" borderId="0" xfId="0" applyNumberFormat="1" applyFont="1" applyBorder="1" applyAlignment="1" applyProtection="1">
      <alignment horizontal="center" vertical="center"/>
    </xf>
    <xf numFmtId="178" fontId="12" fillId="0" borderId="0" xfId="0" applyNumberFormat="1" applyFont="1" applyBorder="1" applyAlignment="1" applyProtection="1">
      <alignment horizontal="center" vertical="center"/>
    </xf>
    <xf numFmtId="178" fontId="12" fillId="0" borderId="0" xfId="0" applyNumberFormat="1" applyFont="1" applyBorder="1" applyAlignment="1" applyProtection="1">
      <alignment horizontal="center" vertical="center" wrapText="1"/>
    </xf>
    <xf numFmtId="0" fontId="12" fillId="0" borderId="0" xfId="0" applyNumberFormat="1" applyFont="1" applyBorder="1" applyAlignment="1" applyProtection="1">
      <alignment horizontal="center" vertical="center" wrapText="1"/>
    </xf>
    <xf numFmtId="0" fontId="12" fillId="0" borderId="0" xfId="0" applyNumberFormat="1" applyFont="1" applyBorder="1" applyAlignment="1" applyProtection="1">
      <alignment horizontal="left" vertical="center"/>
    </xf>
    <xf numFmtId="0" fontId="6" fillId="3" borderId="0" xfId="0" applyFont="1" applyFill="1" applyAlignment="1" applyProtection="1">
      <alignment vertical="center"/>
    </xf>
    <xf numFmtId="0" fontId="11" fillId="0" borderId="2" xfId="0" applyNumberFormat="1" applyFont="1" applyBorder="1" applyAlignment="1" applyProtection="1">
      <alignment horizontal="center" vertical="center" wrapText="1"/>
    </xf>
    <xf numFmtId="0" fontId="12" fillId="0" borderId="0" xfId="0" applyNumberFormat="1" applyFont="1" applyBorder="1" applyAlignment="1" applyProtection="1">
      <alignment vertical="center"/>
    </xf>
    <xf numFmtId="0" fontId="12" fillId="0" borderId="0" xfId="0" applyNumberFormat="1" applyFont="1" applyBorder="1" applyProtection="1">
      <alignment vertical="center"/>
    </xf>
    <xf numFmtId="0" fontId="14" fillId="6" borderId="25" xfId="0" applyNumberFormat="1" applyFont="1" applyFill="1" applyBorder="1" applyAlignment="1" applyProtection="1">
      <alignment horizontal="center" vertical="center"/>
    </xf>
    <xf numFmtId="0" fontId="6" fillId="6" borderId="7" xfId="0" applyFont="1" applyFill="1" applyBorder="1" applyAlignment="1" applyProtection="1">
      <alignment horizontal="center" vertical="center" wrapText="1"/>
    </xf>
    <xf numFmtId="0" fontId="6" fillId="6" borderId="8" xfId="0" applyNumberFormat="1" applyFont="1" applyFill="1" applyBorder="1" applyAlignment="1" applyProtection="1">
      <alignment horizontal="center" vertical="center" wrapText="1"/>
    </xf>
    <xf numFmtId="0" fontId="6" fillId="6" borderId="26" xfId="0" applyNumberFormat="1" applyFont="1" applyFill="1" applyBorder="1" applyAlignment="1" applyProtection="1">
      <alignment horizontal="center" vertical="center" wrapText="1"/>
    </xf>
    <xf numFmtId="0" fontId="6" fillId="6" borderId="27" xfId="0" applyNumberFormat="1" applyFont="1" applyFill="1" applyBorder="1" applyAlignment="1" applyProtection="1">
      <alignment horizontal="center" vertical="center"/>
    </xf>
    <xf numFmtId="0" fontId="6" fillId="6" borderId="7" xfId="0" applyFont="1" applyFill="1" applyBorder="1" applyAlignment="1" applyProtection="1">
      <alignment horizontal="center" vertical="center"/>
    </xf>
    <xf numFmtId="178" fontId="6" fillId="6" borderId="8" xfId="0" applyNumberFormat="1" applyFont="1" applyFill="1" applyBorder="1" applyAlignment="1" applyProtection="1">
      <alignment horizontal="center" vertical="center"/>
    </xf>
    <xf numFmtId="0" fontId="12" fillId="3" borderId="27" xfId="0" applyNumberFormat="1" applyFont="1" applyFill="1" applyBorder="1" applyAlignment="1" applyProtection="1">
      <alignment horizontal="center" vertical="center"/>
      <protection locked="0"/>
    </xf>
    <xf numFmtId="49" fontId="21" fillId="6" borderId="28" xfId="0" applyNumberFormat="1" applyFont="1" applyFill="1" applyBorder="1" applyAlignment="1" applyProtection="1">
      <alignment horizontal="center" vertical="center" wrapText="1"/>
    </xf>
    <xf numFmtId="49" fontId="21" fillId="6" borderId="24" xfId="0" applyNumberFormat="1" applyFont="1" applyFill="1" applyBorder="1" applyAlignment="1" applyProtection="1">
      <alignment horizontal="center" vertical="center" wrapText="1"/>
    </xf>
    <xf numFmtId="178" fontId="14" fillId="0" borderId="28" xfId="0" applyNumberFormat="1" applyFont="1" applyFill="1" applyBorder="1" applyAlignment="1" applyProtection="1">
      <alignment horizontal="center" vertical="center" wrapText="1"/>
    </xf>
    <xf numFmtId="0" fontId="12" fillId="7" borderId="25" xfId="0" applyNumberFormat="1" applyFont="1" applyFill="1" applyBorder="1" applyAlignment="1" applyProtection="1">
      <alignment horizontal="center" vertical="center" wrapText="1"/>
    </xf>
    <xf numFmtId="0" fontId="12" fillId="7" borderId="7" xfId="0" applyNumberFormat="1" applyFont="1" applyFill="1" applyBorder="1" applyAlignment="1" applyProtection="1">
      <alignment horizontal="center" vertical="center" wrapText="1"/>
    </xf>
    <xf numFmtId="0" fontId="12" fillId="6" borderId="24" xfId="0" applyNumberFormat="1" applyFont="1" applyFill="1" applyBorder="1" applyAlignment="1" applyProtection="1">
      <alignment horizontal="center" vertical="center"/>
    </xf>
    <xf numFmtId="0" fontId="6" fillId="6" borderId="15" xfId="0" applyNumberFormat="1" applyFont="1" applyFill="1" applyBorder="1" applyAlignment="1" applyProtection="1">
      <alignment horizontal="center" vertical="center"/>
    </xf>
    <xf numFmtId="0" fontId="6" fillId="6" borderId="2" xfId="0" applyNumberFormat="1" applyFont="1" applyFill="1" applyBorder="1" applyAlignment="1" applyProtection="1">
      <alignment horizontal="center" vertical="center"/>
    </xf>
    <xf numFmtId="0" fontId="6" fillId="6" borderId="1" xfId="0" applyNumberFormat="1" applyFont="1" applyFill="1" applyBorder="1" applyAlignment="1" applyProtection="1">
      <alignment horizontal="center" vertical="center"/>
    </xf>
    <xf numFmtId="0" fontId="6" fillId="6" borderId="11" xfId="0" applyNumberFormat="1" applyFont="1" applyFill="1" applyBorder="1" applyAlignment="1" applyProtection="1">
      <alignment horizontal="center" vertical="center"/>
    </xf>
    <xf numFmtId="178" fontId="6" fillId="6" borderId="2" xfId="0" applyNumberFormat="1" applyFont="1" applyFill="1" applyBorder="1" applyAlignment="1" applyProtection="1">
      <alignment horizontal="center" vertical="center"/>
    </xf>
    <xf numFmtId="0" fontId="12" fillId="5" borderId="11" xfId="0" applyNumberFormat="1" applyFont="1" applyFill="1" applyBorder="1" applyAlignment="1" applyProtection="1">
      <alignment horizontal="center" vertical="center"/>
      <protection locked="0"/>
    </xf>
    <xf numFmtId="0" fontId="12" fillId="3" borderId="7" xfId="0" applyNumberFormat="1" applyFont="1" applyFill="1" applyBorder="1" applyAlignment="1" applyProtection="1">
      <alignment horizontal="center" vertical="center"/>
      <protection locked="0"/>
    </xf>
    <xf numFmtId="178" fontId="12" fillId="6" borderId="7" xfId="0" applyNumberFormat="1" applyFont="1" applyFill="1" applyBorder="1" applyAlignment="1" applyProtection="1">
      <alignment horizontal="center" vertical="center"/>
    </xf>
    <xf numFmtId="178" fontId="12" fillId="6" borderId="7" xfId="0" applyNumberFormat="1" applyFont="1" applyFill="1" applyBorder="1" applyAlignment="1" applyProtection="1">
      <alignment horizontal="center" vertical="center" wrapText="1"/>
    </xf>
    <xf numFmtId="178" fontId="12" fillId="0" borderId="7" xfId="0" applyNumberFormat="1" applyFont="1" applyFill="1" applyBorder="1" applyAlignment="1" applyProtection="1">
      <alignment horizontal="center" vertical="center" wrapText="1"/>
    </xf>
    <xf numFmtId="0" fontId="12" fillId="6" borderId="7" xfId="0" applyNumberFormat="1" applyFont="1" applyFill="1" applyBorder="1" applyAlignment="1" applyProtection="1">
      <alignment horizontal="center" vertical="center" wrapText="1"/>
    </xf>
    <xf numFmtId="0" fontId="12" fillId="6" borderId="7" xfId="0" applyNumberFormat="1" applyFont="1" applyFill="1" applyBorder="1" applyAlignment="1" applyProtection="1">
      <alignment vertical="center" wrapText="1"/>
    </xf>
    <xf numFmtId="0" fontId="12" fillId="6" borderId="29" xfId="0" applyNumberFormat="1" applyFont="1" applyFill="1" applyBorder="1" applyAlignment="1" applyProtection="1">
      <alignment horizontal="center" vertical="center"/>
    </xf>
    <xf numFmtId="0" fontId="6" fillId="6" borderId="9" xfId="0" applyFont="1" applyFill="1" applyBorder="1" applyAlignment="1" applyProtection="1">
      <alignment horizontal="center" vertical="center"/>
    </xf>
    <xf numFmtId="0" fontId="6" fillId="6" borderId="4" xfId="0" applyNumberFormat="1" applyFont="1" applyFill="1" applyBorder="1" applyAlignment="1" applyProtection="1">
      <alignment horizontal="center" vertical="center"/>
    </xf>
    <xf numFmtId="0" fontId="6" fillId="6" borderId="9" xfId="0" applyNumberFormat="1" applyFont="1" applyFill="1" applyBorder="1" applyAlignment="1" applyProtection="1">
      <alignment horizontal="center" vertical="center"/>
    </xf>
    <xf numFmtId="0" fontId="6" fillId="6" borderId="30" xfId="0" applyNumberFormat="1" applyFont="1" applyFill="1" applyBorder="1" applyAlignment="1" applyProtection="1">
      <alignment horizontal="center" vertical="center"/>
    </xf>
    <xf numFmtId="178" fontId="6" fillId="6" borderId="4" xfId="0" applyNumberFormat="1" applyFont="1" applyFill="1" applyBorder="1" applyAlignment="1" applyProtection="1">
      <alignment horizontal="center" vertical="center"/>
    </xf>
    <xf numFmtId="0" fontId="12" fillId="5" borderId="30" xfId="0" applyNumberFormat="1" applyFont="1" applyFill="1" applyBorder="1" applyAlignment="1" applyProtection="1">
      <alignment horizontal="center" vertical="center"/>
      <protection locked="0"/>
    </xf>
    <xf numFmtId="0" fontId="12" fillId="3" borderId="25" xfId="0" applyNumberFormat="1" applyFont="1" applyFill="1" applyBorder="1" applyAlignment="1" applyProtection="1">
      <alignment horizontal="center" vertical="center"/>
      <protection locked="0"/>
    </xf>
    <xf numFmtId="178" fontId="12" fillId="6" borderId="25" xfId="0" applyNumberFormat="1" applyFont="1" applyFill="1" applyBorder="1" applyAlignment="1" applyProtection="1">
      <alignment horizontal="center" vertical="center"/>
    </xf>
    <xf numFmtId="178" fontId="12" fillId="6" borderId="25" xfId="0" applyNumberFormat="1" applyFont="1" applyFill="1" applyBorder="1" applyAlignment="1" applyProtection="1">
      <alignment horizontal="center" vertical="center" wrapText="1"/>
    </xf>
    <xf numFmtId="178" fontId="12" fillId="0" borderId="25" xfId="0" applyNumberFormat="1" applyFont="1" applyFill="1" applyBorder="1" applyAlignment="1" applyProtection="1">
      <alignment horizontal="center" vertical="center" wrapText="1"/>
    </xf>
    <xf numFmtId="0" fontId="12" fillId="6" borderId="25" xfId="0" applyNumberFormat="1" applyFont="1" applyFill="1" applyBorder="1" applyAlignment="1" applyProtection="1">
      <alignment horizontal="center" vertical="center" wrapText="1"/>
    </xf>
    <xf numFmtId="0" fontId="12" fillId="6" borderId="25" xfId="0" applyNumberFormat="1" applyFont="1" applyFill="1" applyBorder="1" applyAlignment="1" applyProtection="1">
      <alignment horizontal="left" vertical="center" wrapText="1"/>
    </xf>
    <xf numFmtId="0" fontId="12" fillId="6" borderId="7" xfId="0" applyNumberFormat="1" applyFont="1" applyFill="1" applyBorder="1" applyAlignment="1" applyProtection="1">
      <alignment horizontal="center" vertical="center"/>
    </xf>
    <xf numFmtId="178" fontId="6" fillId="6" borderId="7" xfId="0" applyNumberFormat="1" applyFont="1" applyFill="1" applyBorder="1" applyAlignment="1" applyProtection="1">
      <alignment horizontal="center" vertical="center"/>
    </xf>
    <xf numFmtId="179" fontId="12" fillId="6" borderId="7" xfId="0" applyNumberFormat="1" applyFont="1" applyFill="1" applyBorder="1" applyAlignment="1" applyProtection="1">
      <alignment horizontal="center" vertical="center"/>
    </xf>
    <xf numFmtId="0" fontId="12" fillId="6" borderId="7" xfId="0" applyNumberFormat="1" applyFont="1" applyFill="1" applyBorder="1" applyAlignment="1">
      <alignment horizontal="left" vertical="center" wrapText="1"/>
    </xf>
    <xf numFmtId="0" fontId="12" fillId="6" borderId="25" xfId="0" applyNumberFormat="1" applyFont="1" applyFill="1" applyBorder="1" applyAlignment="1">
      <alignment horizontal="center" vertical="center" wrapText="1"/>
    </xf>
    <xf numFmtId="0" fontId="12" fillId="6" borderId="31" xfId="0" applyNumberFormat="1" applyFont="1" applyFill="1" applyBorder="1" applyAlignment="1">
      <alignment horizontal="left" vertical="center" wrapText="1"/>
    </xf>
    <xf numFmtId="0" fontId="6" fillId="6" borderId="1" xfId="0" applyNumberFormat="1" applyFont="1" applyFill="1" applyBorder="1" applyAlignment="1">
      <alignment horizontal="left" vertical="center" wrapText="1"/>
    </xf>
    <xf numFmtId="0" fontId="15" fillId="3" borderId="0" xfId="0" applyNumberFormat="1" applyFont="1" applyFill="1" applyAlignment="1" applyProtection="1">
      <alignment horizontal="left" vertical="center" wrapText="1"/>
    </xf>
    <xf numFmtId="0" fontId="12" fillId="7" borderId="27" xfId="0" applyNumberFormat="1" applyFont="1" applyFill="1" applyBorder="1" applyAlignment="1" applyProtection="1">
      <alignment horizontal="center" vertical="center" wrapText="1"/>
    </xf>
    <xf numFmtId="0" fontId="12" fillId="6" borderId="27" xfId="0" applyNumberFormat="1" applyFont="1" applyFill="1" applyBorder="1" applyAlignment="1">
      <alignment horizontal="center" vertical="center" wrapText="1"/>
    </xf>
    <xf numFmtId="0" fontId="12" fillId="6" borderId="32" xfId="0" applyNumberFormat="1" applyFont="1" applyFill="1" applyBorder="1" applyAlignment="1">
      <alignment horizontal="center" vertical="center" wrapText="1"/>
    </xf>
    <xf numFmtId="0" fontId="6" fillId="8" borderId="7" xfId="0" applyNumberFormat="1" applyFont="1" applyFill="1" applyBorder="1" applyAlignment="1" applyProtection="1">
      <alignment horizontal="center" vertical="center"/>
    </xf>
    <xf numFmtId="0" fontId="12" fillId="3" borderId="7" xfId="0" applyNumberFormat="1" applyFont="1" applyFill="1" applyBorder="1" applyAlignment="1" applyProtection="1">
      <alignment horizontal="center" vertical="center" wrapText="1"/>
      <protection locked="0"/>
    </xf>
    <xf numFmtId="178" fontId="12" fillId="8" borderId="7" xfId="0" applyNumberFormat="1" applyFont="1" applyFill="1" applyBorder="1" applyAlignment="1" applyProtection="1">
      <alignment horizontal="center" vertical="center"/>
    </xf>
    <xf numFmtId="0" fontId="12" fillId="8" borderId="7" xfId="0" applyNumberFormat="1" applyFont="1" applyFill="1" applyBorder="1" applyAlignment="1" applyProtection="1">
      <alignment horizontal="center" vertical="center" wrapText="1"/>
    </xf>
    <xf numFmtId="0" fontId="12" fillId="6" borderId="31" xfId="0" applyNumberFormat="1" applyFont="1" applyFill="1" applyBorder="1" applyAlignment="1" applyProtection="1">
      <alignment horizontal="left" vertical="center" wrapText="1"/>
    </xf>
    <xf numFmtId="0" fontId="6" fillId="8" borderId="7" xfId="0" applyNumberFormat="1" applyFont="1" applyFill="1" applyBorder="1" applyAlignment="1" applyProtection="1">
      <alignment horizontal="center" vertical="center" wrapText="1"/>
    </xf>
    <xf numFmtId="0" fontId="12" fillId="6" borderId="1" xfId="0" applyNumberFormat="1" applyFont="1" applyFill="1" applyBorder="1" applyAlignment="1">
      <alignment horizontal="left" vertical="center" wrapText="1"/>
    </xf>
    <xf numFmtId="0" fontId="14" fillId="6" borderId="7" xfId="0" applyNumberFormat="1" applyFont="1" applyFill="1" applyBorder="1" applyAlignment="1" applyProtection="1">
      <alignment horizontal="center" vertical="center" wrapText="1"/>
    </xf>
    <xf numFmtId="0" fontId="14" fillId="6" borderId="1" xfId="0" applyNumberFormat="1" applyFont="1" applyFill="1" applyBorder="1" applyAlignment="1">
      <alignment horizontal="left" vertical="center" wrapText="1"/>
    </xf>
    <xf numFmtId="0" fontId="22" fillId="3" borderId="0" xfId="0" applyFont="1" applyFill="1" applyProtection="1">
      <alignment vertical="center"/>
    </xf>
    <xf numFmtId="0" fontId="23" fillId="3" borderId="0" xfId="0" applyFont="1" applyFill="1" applyProtection="1">
      <alignment vertical="center"/>
    </xf>
    <xf numFmtId="0" fontId="6" fillId="3" borderId="0" xfId="0" applyFont="1" applyFill="1" applyAlignment="1" applyProtection="1">
      <alignment vertical="center" wrapText="1"/>
    </xf>
    <xf numFmtId="0" fontId="15" fillId="4" borderId="7" xfId="0" applyNumberFormat="1" applyFont="1" applyFill="1" applyBorder="1" applyAlignment="1" applyProtection="1">
      <alignment horizontal="center" vertical="center" wrapText="1"/>
    </xf>
    <xf numFmtId="0" fontId="6" fillId="6" borderId="29" xfId="0" applyNumberFormat="1" applyFont="1" applyFill="1" applyBorder="1" applyAlignment="1" applyProtection="1">
      <alignment horizontal="center" vertical="center" wrapText="1"/>
    </xf>
    <xf numFmtId="0" fontId="6" fillId="6" borderId="33" xfId="0" applyNumberFormat="1" applyFont="1" applyFill="1" applyBorder="1" applyAlignment="1" applyProtection="1">
      <alignment horizontal="center" vertical="center" wrapText="1"/>
    </xf>
    <xf numFmtId="0" fontId="6" fillId="6" borderId="25" xfId="0" applyNumberFormat="1" applyFont="1" applyFill="1" applyBorder="1" applyAlignment="1" applyProtection="1">
      <alignment horizontal="center" vertical="center"/>
    </xf>
    <xf numFmtId="178" fontId="14" fillId="3" borderId="28" xfId="0" applyNumberFormat="1" applyFont="1" applyFill="1" applyBorder="1" applyAlignment="1" applyProtection="1">
      <alignment horizontal="center" vertical="center" wrapText="1"/>
    </xf>
    <xf numFmtId="49" fontId="21" fillId="6" borderId="33" xfId="0" applyNumberFormat="1" applyFont="1" applyFill="1" applyBorder="1" applyAlignment="1" applyProtection="1">
      <alignment horizontal="center" vertical="center" wrapText="1"/>
    </xf>
    <xf numFmtId="49" fontId="21" fillId="6" borderId="29" xfId="0" applyNumberFormat="1" applyFont="1" applyFill="1" applyBorder="1" applyAlignment="1" applyProtection="1">
      <alignment horizontal="center" vertical="center" wrapText="1"/>
    </xf>
    <xf numFmtId="178" fontId="14" fillId="3" borderId="33" xfId="0" applyNumberFormat="1" applyFont="1" applyFill="1" applyBorder="1" applyAlignment="1" applyProtection="1">
      <alignment horizontal="center" vertical="center" wrapText="1"/>
    </xf>
    <xf numFmtId="0" fontId="14" fillId="6" borderId="7" xfId="0" applyNumberFormat="1" applyFont="1" applyFill="1" applyBorder="1" applyAlignment="1" applyProtection="1">
      <alignment horizontal="left" vertical="center" wrapText="1"/>
    </xf>
    <xf numFmtId="0" fontId="14" fillId="6" borderId="7" xfId="0" applyFont="1" applyFill="1" applyBorder="1" applyAlignment="1">
      <alignment horizontal="center" vertical="center" wrapText="1"/>
    </xf>
    <xf numFmtId="0" fontId="6" fillId="6" borderId="7" xfId="0" applyNumberFormat="1" applyFont="1" applyFill="1" applyBorder="1" applyAlignment="1" applyProtection="1">
      <alignment horizontal="left" vertical="center" wrapText="1"/>
    </xf>
    <xf numFmtId="0" fontId="6" fillId="6" borderId="24" xfId="0" applyNumberFormat="1" applyFont="1" applyFill="1" applyBorder="1" applyAlignment="1" applyProtection="1">
      <alignment horizontal="center" vertical="center" wrapText="1"/>
    </xf>
    <xf numFmtId="0" fontId="17" fillId="6" borderId="7" xfId="0" applyNumberFormat="1" applyFont="1" applyFill="1" applyBorder="1" applyAlignment="1" applyProtection="1">
      <alignment horizontal="center" vertical="center" wrapText="1"/>
    </xf>
    <xf numFmtId="0" fontId="22" fillId="6" borderId="7" xfId="0" applyNumberFormat="1" applyFont="1" applyFill="1" applyBorder="1" applyAlignment="1" applyProtection="1">
      <alignment horizontal="left" vertical="center" wrapText="1"/>
    </xf>
    <xf numFmtId="0" fontId="6" fillId="6" borderId="8" xfId="0" applyNumberFormat="1" applyFont="1" applyFill="1" applyBorder="1" applyAlignment="1" applyProtection="1">
      <alignment horizontal="center" vertical="center"/>
    </xf>
    <xf numFmtId="0" fontId="6" fillId="6" borderId="26" xfId="0" applyNumberFormat="1" applyFont="1" applyFill="1" applyBorder="1" applyAlignment="1" applyProtection="1">
      <alignment horizontal="center" vertical="center"/>
    </xf>
    <xf numFmtId="0" fontId="24" fillId="6" borderId="7" xfId="0" applyNumberFormat="1" applyFont="1" applyFill="1" applyBorder="1" applyAlignment="1" applyProtection="1">
      <alignment horizontal="center" vertical="center" wrapText="1"/>
    </xf>
    <xf numFmtId="0" fontId="22" fillId="3" borderId="0" xfId="0" applyNumberFormat="1" applyFont="1" applyFill="1" applyBorder="1" applyAlignment="1" applyProtection="1">
      <alignment horizontal="left" vertical="center"/>
    </xf>
    <xf numFmtId="0" fontId="22" fillId="3" borderId="0" xfId="0" applyNumberFormat="1" applyFont="1" applyFill="1" applyBorder="1" applyAlignment="1" applyProtection="1">
      <alignment vertical="center"/>
    </xf>
    <xf numFmtId="0" fontId="6" fillId="6" borderId="34" xfId="0" applyNumberFormat="1" applyFont="1" applyFill="1" applyBorder="1" applyAlignment="1" applyProtection="1">
      <alignment horizontal="center" vertical="center" wrapText="1"/>
    </xf>
    <xf numFmtId="0" fontId="6" fillId="6" borderId="35" xfId="0" applyNumberFormat="1" applyFont="1" applyFill="1" applyBorder="1" applyAlignment="1" applyProtection="1">
      <alignment horizontal="center" vertical="center" wrapText="1"/>
    </xf>
    <xf numFmtId="0" fontId="6" fillId="6" borderId="14" xfId="0" applyNumberFormat="1" applyFont="1" applyFill="1" applyBorder="1" applyAlignment="1" applyProtection="1">
      <alignment horizontal="center" vertical="center"/>
    </xf>
    <xf numFmtId="0" fontId="12" fillId="6" borderId="7" xfId="0" applyNumberFormat="1" applyFont="1" applyFill="1" applyBorder="1" applyAlignment="1" applyProtection="1">
      <alignment horizontal="left" vertical="center"/>
    </xf>
    <xf numFmtId="0" fontId="6" fillId="6" borderId="36" xfId="0" applyNumberFormat="1" applyFont="1" applyFill="1" applyBorder="1" applyAlignment="1" applyProtection="1">
      <alignment horizontal="center" vertical="center" wrapText="1"/>
    </xf>
    <xf numFmtId="0" fontId="12" fillId="5" borderId="25" xfId="0" applyNumberFormat="1" applyFont="1" applyFill="1" applyBorder="1" applyAlignment="1" applyProtection="1">
      <alignment horizontal="center" vertical="center"/>
      <protection locked="0"/>
    </xf>
    <xf numFmtId="0" fontId="6" fillId="6" borderId="37" xfId="0" applyNumberFormat="1" applyFont="1" applyFill="1" applyBorder="1" applyAlignment="1" applyProtection="1">
      <alignment horizontal="center" vertical="center" wrapText="1"/>
    </xf>
    <xf numFmtId="0" fontId="6" fillId="6" borderId="24" xfId="0" applyNumberFormat="1" applyFont="1" applyFill="1" applyBorder="1" applyAlignment="1" applyProtection="1">
      <alignment horizontal="center" vertical="center"/>
    </xf>
    <xf numFmtId="0" fontId="14" fillId="6" borderId="34" xfId="0" applyNumberFormat="1" applyFont="1" applyFill="1" applyBorder="1" applyAlignment="1" applyProtection="1">
      <alignment horizontal="center" vertical="center"/>
    </xf>
    <xf numFmtId="0" fontId="6" fillId="6" borderId="25" xfId="0" applyNumberFormat="1" applyFont="1" applyFill="1" applyBorder="1" applyAlignment="1" applyProtection="1">
      <alignment horizontal="center" vertical="center" wrapText="1"/>
    </xf>
    <xf numFmtId="0" fontId="14" fillId="6" borderId="26" xfId="0" applyNumberFormat="1" applyFont="1" applyFill="1" applyBorder="1" applyAlignment="1" applyProtection="1">
      <alignment horizontal="center" vertical="center"/>
    </xf>
    <xf numFmtId="0" fontId="6" fillId="6" borderId="27" xfId="0" applyNumberFormat="1" applyFont="1" applyFill="1" applyBorder="1" applyAlignment="1" applyProtection="1">
      <alignment horizontal="center" vertical="center" wrapText="1"/>
    </xf>
    <xf numFmtId="184" fontId="14" fillId="6" borderId="7" xfId="0" applyNumberFormat="1" applyFont="1" applyFill="1" applyBorder="1" applyAlignment="1" applyProtection="1">
      <alignment horizontal="center" vertical="center" wrapText="1"/>
    </xf>
    <xf numFmtId="0" fontId="6" fillId="6" borderId="32" xfId="0" applyNumberFormat="1" applyFont="1" applyFill="1" applyBorder="1" applyAlignment="1" applyProtection="1">
      <alignment horizontal="center" vertical="center"/>
    </xf>
    <xf numFmtId="0" fontId="6" fillId="6" borderId="28" xfId="0" applyNumberFormat="1" applyFont="1" applyFill="1" applyBorder="1" applyAlignment="1" applyProtection="1">
      <alignment horizontal="center" vertical="center"/>
    </xf>
    <xf numFmtId="0" fontId="6" fillId="6" borderId="7" xfId="0" applyFont="1" applyFill="1" applyBorder="1" applyAlignment="1">
      <alignment horizontal="center" vertical="center" wrapText="1"/>
    </xf>
    <xf numFmtId="0" fontId="15" fillId="6" borderId="7" xfId="0" applyNumberFormat="1" applyFont="1" applyFill="1" applyBorder="1" applyAlignment="1" applyProtection="1">
      <alignment horizontal="center" vertical="center"/>
    </xf>
    <xf numFmtId="0" fontId="14" fillId="6" borderId="7" xfId="0" applyFont="1" applyFill="1" applyBorder="1" applyAlignment="1">
      <alignment horizontal="left" vertical="top" wrapText="1"/>
    </xf>
    <xf numFmtId="0" fontId="12" fillId="6" borderId="7" xfId="0" applyFont="1" applyFill="1" applyBorder="1" applyAlignment="1">
      <alignment horizontal="left" vertical="center" wrapText="1"/>
    </xf>
    <xf numFmtId="0" fontId="14" fillId="6" borderId="36" xfId="0" applyNumberFormat="1" applyFont="1" applyFill="1" applyBorder="1" applyAlignment="1" applyProtection="1">
      <alignment horizontal="center" vertical="center"/>
    </xf>
    <xf numFmtId="0" fontId="14" fillId="6" borderId="7" xfId="0" applyFont="1" applyFill="1" applyBorder="1" applyAlignment="1">
      <alignment horizontal="left" vertical="center" wrapText="1"/>
    </xf>
    <xf numFmtId="0" fontId="6" fillId="6" borderId="10" xfId="0" applyNumberFormat="1" applyFont="1" applyFill="1" applyBorder="1" applyAlignment="1" applyProtection="1">
      <alignment horizontal="center" vertical="center"/>
    </xf>
    <xf numFmtId="0" fontId="6" fillId="6" borderId="38" xfId="0" applyFont="1" applyFill="1" applyBorder="1" applyAlignment="1" applyProtection="1">
      <alignment horizontal="center" vertical="center" wrapText="1"/>
    </xf>
    <xf numFmtId="0" fontId="6" fillId="6" borderId="39" xfId="0" applyNumberFormat="1" applyFont="1" applyFill="1" applyBorder="1" applyAlignment="1" applyProtection="1">
      <alignment horizontal="center" vertical="center"/>
    </xf>
    <xf numFmtId="0" fontId="6" fillId="6" borderId="40" xfId="0" applyNumberFormat="1" applyFont="1" applyFill="1" applyBorder="1" applyAlignment="1" applyProtection="1">
      <alignment horizontal="center" vertical="center" wrapText="1"/>
    </xf>
    <xf numFmtId="0" fontId="6" fillId="6" borderId="40" xfId="0" applyNumberFormat="1" applyFont="1" applyFill="1" applyBorder="1" applyAlignment="1" applyProtection="1">
      <alignment horizontal="center" vertical="center"/>
    </xf>
    <xf numFmtId="0" fontId="6" fillId="6" borderId="34" xfId="0" applyNumberFormat="1" applyFont="1" applyFill="1" applyBorder="1" applyAlignment="1" applyProtection="1">
      <alignment horizontal="center" vertical="center"/>
    </xf>
    <xf numFmtId="178" fontId="6" fillId="6" borderId="28" xfId="0" applyNumberFormat="1" applyFont="1" applyFill="1" applyBorder="1" applyAlignment="1" applyProtection="1">
      <alignment horizontal="center" vertical="center"/>
    </xf>
    <xf numFmtId="0" fontId="6" fillId="6" borderId="31" xfId="0" applyNumberFormat="1" applyFont="1" applyFill="1" applyBorder="1" applyAlignment="1" applyProtection="1">
      <alignment horizontal="center" vertical="center" wrapText="1"/>
    </xf>
    <xf numFmtId="0" fontId="6" fillId="6" borderId="1" xfId="0" applyNumberFormat="1" applyFont="1" applyFill="1" applyBorder="1" applyAlignment="1" applyProtection="1">
      <alignment horizontal="center" vertical="center" wrapText="1"/>
    </xf>
    <xf numFmtId="178" fontId="6" fillId="6" borderId="1" xfId="0" applyNumberFormat="1" applyFont="1" applyFill="1" applyBorder="1" applyAlignment="1" applyProtection="1">
      <alignment horizontal="center" vertical="center"/>
    </xf>
    <xf numFmtId="0" fontId="14" fillId="5" borderId="1" xfId="0" applyNumberFormat="1" applyFont="1" applyFill="1" applyBorder="1" applyAlignment="1" applyProtection="1">
      <alignment horizontal="center" vertical="center" wrapText="1"/>
      <protection locked="0"/>
    </xf>
    <xf numFmtId="0" fontId="14" fillId="3" borderId="1" xfId="0" applyNumberFormat="1" applyFont="1" applyFill="1" applyBorder="1" applyAlignment="1" applyProtection="1">
      <alignment horizontal="center" vertical="center" wrapText="1"/>
      <protection locked="0"/>
    </xf>
    <xf numFmtId="0" fontId="14" fillId="6" borderId="1" xfId="0" applyNumberFormat="1" applyFont="1" applyFill="1" applyBorder="1" applyAlignment="1" applyProtection="1">
      <alignment horizontal="center" vertical="center" wrapText="1"/>
    </xf>
    <xf numFmtId="178" fontId="12" fillId="6" borderId="26" xfId="0" applyNumberFormat="1" applyFont="1" applyFill="1" applyBorder="1" applyAlignment="1" applyProtection="1">
      <alignment horizontal="center" vertical="center"/>
    </xf>
    <xf numFmtId="179" fontId="17" fillId="3" borderId="7" xfId="0" applyNumberFormat="1" applyFont="1" applyFill="1" applyBorder="1" applyAlignment="1" applyProtection="1">
      <alignment horizontal="center" vertical="center"/>
    </xf>
    <xf numFmtId="0" fontId="14" fillId="6" borderId="25" xfId="0" applyNumberFormat="1" applyFont="1" applyFill="1" applyBorder="1" applyAlignment="1" applyProtection="1">
      <alignment horizontal="center" vertical="center" wrapText="1"/>
    </xf>
    <xf numFmtId="0" fontId="14" fillId="6" borderId="7" xfId="0" applyNumberFormat="1" applyFont="1" applyFill="1" applyBorder="1" applyAlignment="1" applyProtection="1">
      <alignment vertical="center" wrapText="1"/>
    </xf>
    <xf numFmtId="0" fontId="21" fillId="6" borderId="7" xfId="0" applyNumberFormat="1" applyFont="1" applyFill="1" applyBorder="1" applyAlignment="1" applyProtection="1">
      <alignment horizontal="left" vertical="center" wrapText="1"/>
    </xf>
    <xf numFmtId="0" fontId="14" fillId="6" borderId="27" xfId="0" applyNumberFormat="1" applyFont="1" applyFill="1" applyBorder="1" applyAlignment="1" applyProtection="1">
      <alignment horizontal="center" vertical="center" wrapText="1"/>
    </xf>
    <xf numFmtId="0" fontId="14" fillId="6" borderId="32" xfId="0" applyNumberFormat="1" applyFont="1" applyFill="1" applyBorder="1" applyAlignment="1" applyProtection="1">
      <alignment horizontal="center" vertical="center" wrapText="1"/>
    </xf>
    <xf numFmtId="178" fontId="14" fillId="0" borderId="8" xfId="0" applyNumberFormat="1" applyFont="1" applyFill="1" applyBorder="1" applyAlignment="1" applyProtection="1">
      <alignment horizontal="center" vertical="center" wrapText="1"/>
    </xf>
    <xf numFmtId="178" fontId="12" fillId="6" borderId="1" xfId="0" applyNumberFormat="1" applyFont="1" applyFill="1" applyBorder="1" applyAlignment="1" applyProtection="1">
      <alignment horizontal="center" vertical="center" wrapText="1"/>
    </xf>
    <xf numFmtId="178" fontId="6" fillId="0" borderId="8" xfId="0" applyNumberFormat="1" applyFont="1" applyFill="1" applyBorder="1" applyAlignment="1" applyProtection="1">
      <alignment horizontal="center" vertical="center" wrapText="1"/>
    </xf>
    <xf numFmtId="0" fontId="23" fillId="3" borderId="0" xfId="0" applyNumberFormat="1" applyFont="1" applyFill="1" applyBorder="1" applyAlignment="1" applyProtection="1">
      <alignment horizontal="left" vertical="center"/>
    </xf>
    <xf numFmtId="0" fontId="23" fillId="3" borderId="0" xfId="0" applyNumberFormat="1" applyFont="1" applyFill="1" applyBorder="1" applyAlignment="1" applyProtection="1">
      <alignment vertical="center"/>
    </xf>
    <xf numFmtId="0" fontId="6" fillId="6" borderId="32" xfId="0" applyNumberFormat="1" applyFont="1" applyFill="1" applyBorder="1" applyAlignment="1" applyProtection="1">
      <alignment horizontal="center" vertical="center" wrapText="1"/>
    </xf>
    <xf numFmtId="178" fontId="6" fillId="6" borderId="32"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protection locked="0"/>
    </xf>
    <xf numFmtId="0" fontId="14" fillId="3" borderId="32" xfId="0" applyNumberFormat="1" applyFont="1" applyFill="1" applyBorder="1" applyAlignment="1" applyProtection="1">
      <alignment horizontal="center" vertical="center" wrapText="1"/>
      <protection locked="0"/>
    </xf>
    <xf numFmtId="178" fontId="12" fillId="6" borderId="32" xfId="0" applyNumberFormat="1" applyFont="1" applyFill="1" applyBorder="1" applyAlignment="1" applyProtection="1">
      <alignment horizontal="center" vertical="center" wrapText="1"/>
    </xf>
    <xf numFmtId="0" fontId="6" fillId="6" borderId="7" xfId="0" applyNumberFormat="1" applyFont="1" applyFill="1" applyBorder="1" applyAlignment="1" applyProtection="1">
      <alignment vertical="center" wrapText="1"/>
    </xf>
    <xf numFmtId="0" fontId="12" fillId="3" borderId="0" xfId="0" applyNumberFormat="1" applyFont="1" applyFill="1" applyBorder="1" applyAlignment="1" applyProtection="1">
      <alignment horizontal="left" vertical="center" wrapText="1"/>
    </xf>
    <xf numFmtId="0" fontId="14" fillId="5" borderId="7" xfId="0" applyNumberFormat="1" applyFont="1" applyFill="1" applyBorder="1" applyAlignment="1" applyProtection="1">
      <alignment horizontal="center" vertical="center" wrapText="1"/>
      <protection locked="0"/>
    </xf>
    <xf numFmtId="0" fontId="14" fillId="3" borderId="7" xfId="0" applyNumberFormat="1" applyFont="1" applyFill="1" applyBorder="1" applyAlignment="1" applyProtection="1">
      <alignment horizontal="center" vertical="center" wrapText="1"/>
      <protection locked="0"/>
    </xf>
    <xf numFmtId="0" fontId="6" fillId="6" borderId="25" xfId="0" applyNumberFormat="1" applyFont="1" applyFill="1" applyBorder="1" applyAlignment="1" applyProtection="1">
      <alignment vertical="center" wrapText="1"/>
    </xf>
    <xf numFmtId="0" fontId="6" fillId="6" borderId="25" xfId="0" applyNumberFormat="1" applyFont="1" applyFill="1" applyBorder="1" applyAlignment="1" applyProtection="1">
      <alignment horizontal="left" vertical="center" wrapText="1"/>
    </xf>
    <xf numFmtId="0" fontId="23" fillId="3" borderId="0" xfId="0" applyNumberFormat="1" applyFont="1" applyFill="1" applyAlignment="1" applyProtection="1">
      <alignment vertical="center"/>
    </xf>
    <xf numFmtId="0" fontId="6" fillId="6" borderId="29" xfId="0" applyNumberFormat="1" applyFont="1" applyFill="1" applyBorder="1" applyAlignment="1" applyProtection="1">
      <alignment horizontal="center" vertical="center"/>
    </xf>
    <xf numFmtId="0" fontId="6" fillId="6" borderId="28" xfId="0" applyNumberFormat="1" applyFont="1" applyFill="1" applyBorder="1" applyAlignment="1" applyProtection="1">
      <alignment horizontal="center" vertical="center" wrapText="1"/>
    </xf>
    <xf numFmtId="0" fontId="6" fillId="6" borderId="25" xfId="0" applyFont="1" applyFill="1" applyBorder="1" applyAlignment="1" applyProtection="1">
      <alignment horizontal="center" vertical="center"/>
    </xf>
    <xf numFmtId="178" fontId="6" fillId="6" borderId="27" xfId="0" applyNumberFormat="1" applyFont="1" applyFill="1" applyBorder="1" applyAlignment="1" applyProtection="1">
      <alignment horizontal="center" vertical="center"/>
    </xf>
    <xf numFmtId="0" fontId="14" fillId="5" borderId="25" xfId="0" applyNumberFormat="1" applyFont="1" applyFill="1" applyBorder="1" applyAlignment="1" applyProtection="1">
      <alignment horizontal="center" vertical="center" wrapText="1"/>
      <protection locked="0"/>
    </xf>
    <xf numFmtId="0" fontId="17" fillId="6" borderId="7" xfId="0" applyFont="1" applyFill="1" applyBorder="1" applyAlignment="1">
      <alignment horizontal="center" vertical="center"/>
    </xf>
    <xf numFmtId="178" fontId="17" fillId="6" borderId="7" xfId="0" applyNumberFormat="1" applyFont="1" applyFill="1" applyBorder="1" applyAlignment="1">
      <alignment horizontal="center" vertical="center"/>
    </xf>
    <xf numFmtId="0" fontId="6" fillId="6" borderId="27" xfId="0" applyFont="1" applyFill="1" applyBorder="1" applyAlignment="1" applyProtection="1">
      <alignment horizontal="center" vertical="center"/>
    </xf>
    <xf numFmtId="0" fontId="12" fillId="3" borderId="32" xfId="0" applyNumberFormat="1" applyFont="1" applyFill="1" applyBorder="1" applyAlignment="1" applyProtection="1">
      <alignment horizontal="center" vertical="center"/>
      <protection locked="0"/>
    </xf>
    <xf numFmtId="0" fontId="6" fillId="6" borderId="27" xfId="0" applyNumberFormat="1" applyFont="1" applyFill="1" applyBorder="1" applyAlignment="1" applyProtection="1">
      <alignment horizontal="left" vertical="center" wrapText="1"/>
    </xf>
    <xf numFmtId="0" fontId="6" fillId="6" borderId="32" xfId="0" applyFont="1" applyFill="1" applyBorder="1" applyAlignment="1">
      <alignment horizontal="center" vertical="center" wrapText="1"/>
    </xf>
    <xf numFmtId="0" fontId="6" fillId="8" borderId="7" xfId="0" applyNumberFormat="1" applyFont="1" applyFill="1" applyBorder="1" applyAlignment="1" applyProtection="1">
      <alignment horizontal="left" vertical="center" wrapText="1"/>
    </xf>
    <xf numFmtId="185" fontId="12" fillId="0" borderId="25" xfId="0" applyNumberFormat="1" applyFont="1" applyFill="1" applyBorder="1" applyAlignment="1" applyProtection="1">
      <alignment horizontal="center" vertical="center" wrapText="1"/>
    </xf>
    <xf numFmtId="0" fontId="12" fillId="8" borderId="25" xfId="0" applyNumberFormat="1" applyFont="1" applyFill="1" applyBorder="1" applyAlignment="1" applyProtection="1">
      <alignment horizontal="left" vertical="center" wrapText="1"/>
    </xf>
    <xf numFmtId="178" fontId="14" fillId="0" borderId="7" xfId="0" applyNumberFormat="1" applyFont="1" applyFill="1" applyBorder="1" applyAlignment="1" applyProtection="1">
      <alignment horizontal="center" vertical="center" wrapText="1"/>
    </xf>
    <xf numFmtId="0" fontId="12" fillId="6" borderId="24" xfId="0" applyNumberFormat="1" applyFont="1" applyFill="1" applyBorder="1" applyAlignment="1" applyProtection="1">
      <alignment horizontal="center" vertical="center" wrapText="1"/>
    </xf>
    <xf numFmtId="0" fontId="6" fillId="6" borderId="24" xfId="0" applyNumberFormat="1" applyFont="1" applyFill="1" applyBorder="1" applyAlignment="1" applyProtection="1">
      <alignment horizontal="left" vertical="center" wrapText="1"/>
    </xf>
    <xf numFmtId="0" fontId="6" fillId="0" borderId="25" xfId="0" applyNumberFormat="1" applyFont="1" applyFill="1" applyBorder="1" applyAlignment="1" applyProtection="1">
      <alignment horizontal="center" vertical="center"/>
      <protection locked="0"/>
    </xf>
    <xf numFmtId="49" fontId="13" fillId="6" borderId="28" xfId="0" applyNumberFormat="1" applyFont="1" applyFill="1" applyBorder="1" applyAlignment="1" applyProtection="1">
      <alignment horizontal="center" vertical="center" wrapText="1"/>
    </xf>
    <xf numFmtId="49" fontId="13" fillId="6" borderId="37" xfId="0" applyNumberFormat="1" applyFont="1" applyFill="1" applyBorder="1" applyAlignment="1" applyProtection="1">
      <alignment horizontal="center" vertical="center" wrapText="1"/>
    </xf>
    <xf numFmtId="178" fontId="6" fillId="3" borderId="7" xfId="0" applyNumberFormat="1" applyFont="1" applyFill="1" applyBorder="1" applyAlignment="1" applyProtection="1">
      <alignment horizontal="center" vertical="center" wrapText="1"/>
    </xf>
    <xf numFmtId="0" fontId="12" fillId="6" borderId="26" xfId="0" applyNumberFormat="1" applyFont="1" applyFill="1" applyBorder="1" applyAlignment="1" applyProtection="1">
      <alignment horizontal="center" vertical="center" wrapText="1"/>
    </xf>
    <xf numFmtId="0" fontId="22" fillId="6" borderId="26" xfId="0" applyNumberFormat="1" applyFont="1" applyFill="1" applyBorder="1" applyAlignment="1" applyProtection="1">
      <alignment horizontal="left" vertical="center" wrapText="1"/>
    </xf>
    <xf numFmtId="0" fontId="12" fillId="6" borderId="26" xfId="0" applyNumberFormat="1" applyFont="1" applyFill="1" applyBorder="1" applyAlignment="1" applyProtection="1">
      <alignment horizontal="left" vertical="center" wrapText="1"/>
    </xf>
    <xf numFmtId="0" fontId="12" fillId="8" borderId="7" xfId="0" applyNumberFormat="1" applyFont="1" applyFill="1" applyBorder="1" applyAlignment="1" applyProtection="1">
      <alignment horizontal="left" vertical="center" wrapText="1"/>
    </xf>
    <xf numFmtId="0" fontId="6" fillId="0" borderId="27" xfId="0" applyNumberFormat="1" applyFont="1" applyFill="1" applyBorder="1" applyAlignment="1" applyProtection="1">
      <alignment horizontal="center" vertical="center"/>
      <protection locked="0"/>
    </xf>
    <xf numFmtId="49" fontId="13" fillId="6" borderId="33" xfId="0" applyNumberFormat="1" applyFont="1" applyFill="1" applyBorder="1" applyAlignment="1" applyProtection="1">
      <alignment horizontal="center" vertical="center" wrapText="1"/>
    </xf>
    <xf numFmtId="49" fontId="13" fillId="6" borderId="0" xfId="0" applyNumberFormat="1" applyFont="1" applyFill="1" applyAlignment="1" applyProtection="1">
      <alignment horizontal="center" vertical="center" wrapText="1"/>
    </xf>
    <xf numFmtId="0" fontId="6" fillId="6" borderId="7" xfId="0" applyFont="1" applyFill="1" applyBorder="1" applyAlignment="1">
      <alignment horizontal="left" vertical="center" wrapText="1"/>
    </xf>
    <xf numFmtId="0" fontId="6" fillId="6" borderId="24" xfId="0" applyFont="1" applyFill="1" applyBorder="1" applyAlignment="1">
      <alignment horizontal="left" vertical="center" wrapText="1"/>
    </xf>
    <xf numFmtId="0" fontId="6" fillId="0" borderId="7" xfId="0" applyNumberFormat="1" applyFont="1" applyFill="1" applyBorder="1" applyAlignment="1" applyProtection="1">
      <alignment horizontal="center" vertical="center"/>
      <protection locked="0"/>
    </xf>
    <xf numFmtId="0" fontId="12" fillId="6" borderId="26" xfId="0" applyFont="1" applyFill="1" applyBorder="1" applyAlignment="1">
      <alignment horizontal="left" vertical="center" wrapText="1"/>
    </xf>
    <xf numFmtId="0" fontId="17" fillId="8" borderId="7" xfId="0" applyNumberFormat="1" applyFont="1" applyFill="1" applyBorder="1" applyAlignment="1" applyProtection="1">
      <alignment horizontal="left" vertical="center" wrapText="1"/>
    </xf>
    <xf numFmtId="0" fontId="12" fillId="3" borderId="25" xfId="0" applyNumberFormat="1" applyFont="1" applyFill="1" applyBorder="1" applyAlignment="1" applyProtection="1">
      <alignment horizontal="center" vertical="center" wrapText="1"/>
      <protection locked="0"/>
    </xf>
    <xf numFmtId="49" fontId="6" fillId="8" borderId="7" xfId="0" applyNumberFormat="1" applyFont="1" applyFill="1" applyBorder="1" applyAlignment="1" applyProtection="1">
      <alignment horizontal="center" vertical="center" wrapText="1"/>
    </xf>
    <xf numFmtId="178" fontId="6" fillId="8" borderId="7" xfId="0" applyNumberFormat="1" applyFont="1" applyFill="1" applyBorder="1" applyAlignment="1" applyProtection="1">
      <alignment horizontal="center" vertical="center" wrapText="1"/>
    </xf>
    <xf numFmtId="178" fontId="6" fillId="0" borderId="32" xfId="0" applyNumberFormat="1" applyFont="1" applyFill="1" applyBorder="1" applyAlignment="1" applyProtection="1">
      <alignment horizontal="center" vertical="center" wrapText="1"/>
    </xf>
    <xf numFmtId="0" fontId="12" fillId="3" borderId="27" xfId="0" applyNumberFormat="1" applyFont="1" applyFill="1" applyBorder="1" applyAlignment="1" applyProtection="1">
      <alignment horizontal="center" vertical="center" wrapText="1"/>
      <protection locked="0"/>
    </xf>
    <xf numFmtId="0" fontId="17" fillId="6" borderId="27" xfId="0" applyNumberFormat="1" applyFont="1" applyFill="1" applyBorder="1" applyAlignment="1" applyProtection="1">
      <alignment horizontal="center" vertical="center" wrapText="1"/>
    </xf>
    <xf numFmtId="0" fontId="12" fillId="6" borderId="27" xfId="0" applyNumberFormat="1" applyFont="1" applyFill="1" applyBorder="1" applyAlignment="1" applyProtection="1">
      <alignment horizontal="center" vertical="center" wrapText="1"/>
    </xf>
    <xf numFmtId="0" fontId="12" fillId="6" borderId="27" xfId="0" applyNumberFormat="1" applyFont="1" applyFill="1" applyBorder="1" applyAlignment="1" applyProtection="1">
      <alignment horizontal="left" vertical="center" wrapText="1"/>
    </xf>
    <xf numFmtId="0" fontId="6" fillId="8" borderId="32" xfId="0" applyNumberFormat="1" applyFont="1" applyFill="1" applyBorder="1" applyAlignment="1" applyProtection="1">
      <alignment horizontal="center" vertical="center"/>
    </xf>
    <xf numFmtId="178" fontId="6" fillId="8" borderId="32" xfId="0" applyNumberFormat="1" applyFont="1" applyFill="1" applyBorder="1" applyAlignment="1" applyProtection="1">
      <alignment horizontal="center" vertical="center" wrapText="1"/>
    </xf>
    <xf numFmtId="186" fontId="6" fillId="6" borderId="7" xfId="0" applyNumberFormat="1" applyFont="1" applyFill="1" applyBorder="1" applyAlignment="1" applyProtection="1">
      <alignment horizontal="center" vertical="center" wrapText="1"/>
    </xf>
    <xf numFmtId="0" fontId="12" fillId="6" borderId="32" xfId="0" applyNumberFormat="1" applyFont="1" applyFill="1" applyBorder="1" applyAlignment="1" applyProtection="1">
      <alignment horizontal="center" vertical="center" wrapText="1"/>
    </xf>
    <xf numFmtId="0" fontId="6" fillId="6" borderId="7" xfId="0" applyFont="1" applyFill="1" applyBorder="1" applyAlignment="1">
      <alignment horizontal="center" vertical="center"/>
    </xf>
    <xf numFmtId="49" fontId="9" fillId="8" borderId="28" xfId="0" applyNumberFormat="1" applyFont="1" applyFill="1" applyBorder="1" applyAlignment="1" applyProtection="1">
      <alignment horizontal="center" vertical="center" wrapText="1"/>
    </xf>
    <xf numFmtId="49" fontId="9" fillId="8" borderId="24" xfId="0" applyNumberFormat="1" applyFont="1" applyFill="1" applyBorder="1" applyAlignment="1" applyProtection="1">
      <alignment horizontal="center" vertical="center" wrapText="1"/>
    </xf>
    <xf numFmtId="49" fontId="9" fillId="8" borderId="33" xfId="0" applyNumberFormat="1" applyFont="1" applyFill="1" applyBorder="1" applyAlignment="1" applyProtection="1">
      <alignment horizontal="center" vertical="center" wrapText="1"/>
    </xf>
    <xf numFmtId="49" fontId="9" fillId="8" borderId="29" xfId="0" applyNumberFormat="1" applyFont="1" applyFill="1" applyBorder="1" applyAlignment="1" applyProtection="1">
      <alignment horizontal="center" vertical="center" wrapText="1"/>
    </xf>
    <xf numFmtId="0" fontId="6" fillId="6" borderId="8" xfId="0" applyFont="1" applyFill="1" applyBorder="1" applyAlignment="1">
      <alignment horizontal="center" vertical="center"/>
    </xf>
    <xf numFmtId="0" fontId="6" fillId="6" borderId="26" xfId="0" applyFont="1" applyFill="1" applyBorder="1" applyAlignment="1">
      <alignment horizontal="center" vertical="center"/>
    </xf>
    <xf numFmtId="49" fontId="9" fillId="8" borderId="40" xfId="0" applyNumberFormat="1" applyFont="1" applyFill="1" applyBorder="1" applyAlignment="1" applyProtection="1">
      <alignment horizontal="center" vertical="center" wrapText="1"/>
    </xf>
    <xf numFmtId="49" fontId="9" fillId="8" borderId="34" xfId="0" applyNumberFormat="1" applyFont="1" applyFill="1" applyBorder="1" applyAlignment="1" applyProtection="1">
      <alignment horizontal="center" vertical="center" wrapText="1"/>
    </xf>
    <xf numFmtId="0" fontId="12" fillId="3" borderId="0" xfId="0" applyNumberFormat="1" applyFont="1" applyFill="1" applyBorder="1" applyAlignment="1" applyProtection="1">
      <alignment vertical="center" wrapText="1"/>
    </xf>
    <xf numFmtId="0" fontId="12" fillId="3" borderId="0" xfId="0" applyNumberFormat="1" applyFont="1" applyFill="1" applyAlignment="1" applyProtection="1">
      <alignment vertical="center" wrapText="1"/>
    </xf>
    <xf numFmtId="0" fontId="15" fillId="8" borderId="27" xfId="0" applyNumberFormat="1" applyFont="1" applyFill="1" applyBorder="1" applyAlignment="1" applyProtection="1">
      <alignment horizontal="left" vertical="center" wrapText="1"/>
    </xf>
    <xf numFmtId="0" fontId="17" fillId="6" borderId="7" xfId="0" applyNumberFormat="1" applyFont="1" applyFill="1" applyBorder="1" applyAlignment="1" applyProtection="1">
      <alignment horizontal="center" wrapText="1"/>
    </xf>
    <xf numFmtId="0" fontId="6" fillId="8" borderId="7" xfId="0" applyFont="1" applyFill="1" applyBorder="1" applyAlignment="1">
      <alignment horizontal="center" vertical="center" wrapText="1"/>
    </xf>
    <xf numFmtId="0" fontId="12" fillId="6" borderId="32" xfId="0" applyNumberFormat="1" applyFont="1" applyFill="1" applyBorder="1" applyAlignment="1" applyProtection="1">
      <alignment horizontal="left" vertical="center" wrapText="1"/>
    </xf>
    <xf numFmtId="0" fontId="6" fillId="6" borderId="33" xfId="0" applyNumberFormat="1" applyFont="1" applyFill="1" applyBorder="1" applyAlignment="1" applyProtection="1">
      <alignment horizontal="center" vertical="center"/>
    </xf>
    <xf numFmtId="0" fontId="14" fillId="5" borderId="15" xfId="0" applyNumberFormat="1" applyFont="1" applyFill="1" applyBorder="1" applyAlignment="1" applyProtection="1">
      <alignment horizontal="center" vertical="center" wrapText="1"/>
      <protection locked="0"/>
    </xf>
    <xf numFmtId="0" fontId="12" fillId="3" borderId="0" xfId="0" applyNumberFormat="1" applyFont="1" applyFill="1" applyBorder="1" applyAlignment="1" applyProtection="1">
      <alignment horizontal="center" vertical="center"/>
      <protection locked="0"/>
    </xf>
    <xf numFmtId="49" fontId="12" fillId="6" borderId="32" xfId="0" applyNumberFormat="1" applyFont="1" applyFill="1" applyBorder="1" applyAlignment="1" applyProtection="1">
      <alignment horizontal="center" vertical="center" wrapText="1"/>
    </xf>
    <xf numFmtId="178" fontId="12" fillId="0" borderId="41" xfId="0" applyNumberFormat="1" applyFont="1" applyFill="1" applyBorder="1" applyAlignment="1" applyProtection="1">
      <alignment horizontal="center" vertical="center" wrapText="1"/>
    </xf>
    <xf numFmtId="0" fontId="12" fillId="8" borderId="32" xfId="0" applyNumberFormat="1" applyFont="1" applyFill="1" applyBorder="1" applyAlignment="1" applyProtection="1">
      <alignment horizontal="left" vertical="center" wrapText="1"/>
    </xf>
    <xf numFmtId="178" fontId="6" fillId="6" borderId="25" xfId="0" applyNumberFormat="1" applyFont="1" applyFill="1" applyBorder="1" applyAlignment="1" applyProtection="1">
      <alignment horizontal="center" vertical="center"/>
    </xf>
    <xf numFmtId="0" fontId="12" fillId="3" borderId="29" xfId="0" applyNumberFormat="1" applyFont="1" applyFill="1" applyBorder="1" applyAlignment="1" applyProtection="1">
      <alignment horizontal="center" vertical="center"/>
      <protection locked="0"/>
    </xf>
    <xf numFmtId="178" fontId="12" fillId="6" borderId="8" xfId="0" applyNumberFormat="1" applyFont="1" applyFill="1" applyBorder="1" applyAlignment="1" applyProtection="1">
      <alignment horizontal="center" vertical="center" wrapText="1"/>
    </xf>
    <xf numFmtId="178" fontId="12" fillId="0" borderId="12" xfId="0" applyNumberFormat="1" applyFont="1" applyFill="1" applyBorder="1" applyAlignment="1" applyProtection="1">
      <alignment horizontal="center" vertical="center" wrapText="1"/>
    </xf>
    <xf numFmtId="178" fontId="6" fillId="8" borderId="7" xfId="0" applyNumberFormat="1" applyFont="1" applyFill="1" applyBorder="1" applyAlignment="1">
      <alignment horizontal="center" vertical="center" wrapText="1"/>
    </xf>
    <xf numFmtId="0" fontId="24" fillId="8" borderId="7" xfId="0" applyFont="1" applyFill="1" applyBorder="1" applyAlignment="1">
      <alignment horizontal="center" vertical="center" wrapText="1"/>
    </xf>
    <xf numFmtId="0" fontId="6" fillId="6" borderId="32" xfId="0" applyNumberFormat="1" applyFont="1" applyFill="1" applyBorder="1" applyAlignment="1" applyProtection="1">
      <alignment horizontal="left" vertical="center" wrapText="1"/>
    </xf>
    <xf numFmtId="178" fontId="6" fillId="6" borderId="7" xfId="0" applyNumberFormat="1" applyFont="1" applyFill="1" applyBorder="1" applyAlignment="1">
      <alignment horizontal="center" vertical="center" wrapText="1"/>
    </xf>
    <xf numFmtId="178" fontId="6" fillId="3" borderId="8" xfId="0" applyNumberFormat="1" applyFont="1" applyFill="1" applyBorder="1" applyAlignment="1" applyProtection="1">
      <alignment horizontal="center" vertical="center" wrapText="1"/>
    </xf>
    <xf numFmtId="0" fontId="14" fillId="6" borderId="28" xfId="0" applyFont="1" applyFill="1" applyBorder="1" applyAlignment="1">
      <alignment horizontal="center" vertical="center" wrapText="1"/>
    </xf>
    <xf numFmtId="0" fontId="25" fillId="6" borderId="7" xfId="0" applyFont="1" applyFill="1" applyBorder="1" applyAlignment="1">
      <alignment horizontal="center" vertical="center" wrapText="1"/>
    </xf>
    <xf numFmtId="0" fontId="12" fillId="6" borderId="36" xfId="0" applyNumberFormat="1" applyFont="1" applyFill="1" applyBorder="1" applyAlignment="1" applyProtection="1">
      <alignment horizontal="center" vertical="center"/>
    </xf>
    <xf numFmtId="0" fontId="6" fillId="6" borderId="31" xfId="0" applyNumberFormat="1" applyFont="1" applyFill="1" applyBorder="1" applyAlignment="1" applyProtection="1">
      <alignment horizontal="center" vertical="center"/>
    </xf>
    <xf numFmtId="0" fontId="6" fillId="6" borderId="12" xfId="0" applyNumberFormat="1" applyFont="1" applyFill="1" applyBorder="1" applyAlignment="1" applyProtection="1">
      <alignment horizontal="center" vertical="center"/>
    </xf>
    <xf numFmtId="178" fontId="6" fillId="6" borderId="14" xfId="0" applyNumberFormat="1" applyFont="1" applyFill="1" applyBorder="1" applyAlignment="1" applyProtection="1">
      <alignment horizontal="center" vertical="center"/>
    </xf>
    <xf numFmtId="0" fontId="12" fillId="5" borderId="12" xfId="0" applyNumberFormat="1" applyFont="1" applyFill="1" applyBorder="1" applyAlignment="1" applyProtection="1">
      <alignment horizontal="center" vertical="center"/>
      <protection locked="0"/>
    </xf>
    <xf numFmtId="178" fontId="12" fillId="6" borderId="0" xfId="0" applyNumberFormat="1" applyFont="1" applyFill="1" applyBorder="1" applyAlignment="1" applyProtection="1">
      <alignment horizontal="center" vertical="center"/>
    </xf>
    <xf numFmtId="178" fontId="12" fillId="6" borderId="27" xfId="0" applyNumberFormat="1" applyFont="1" applyFill="1" applyBorder="1" applyAlignment="1" applyProtection="1">
      <alignment horizontal="center" vertical="center" wrapText="1"/>
    </xf>
    <xf numFmtId="178" fontId="12" fillId="0" borderId="33" xfId="0" applyNumberFormat="1" applyFont="1" applyFill="1" applyBorder="1" applyAlignment="1" applyProtection="1">
      <alignment horizontal="center" vertical="center" wrapText="1"/>
    </xf>
    <xf numFmtId="0" fontId="6" fillId="6" borderId="42" xfId="0" applyNumberFormat="1" applyFont="1" applyFill="1" applyBorder="1" applyAlignment="1" applyProtection="1">
      <alignment horizontal="center" vertical="center"/>
    </xf>
    <xf numFmtId="0" fontId="12" fillId="6" borderId="26" xfId="0" applyNumberFormat="1" applyFont="1" applyFill="1" applyBorder="1" applyAlignment="1" applyProtection="1">
      <alignment horizontal="center" vertical="center"/>
    </xf>
    <xf numFmtId="0" fontId="6" fillId="6" borderId="24" xfId="0" applyFont="1" applyFill="1" applyBorder="1" applyAlignment="1" applyProtection="1">
      <alignment horizontal="center" vertical="center"/>
    </xf>
    <xf numFmtId="0" fontId="6" fillId="6" borderId="13" xfId="0" applyNumberFormat="1" applyFont="1" applyFill="1" applyBorder="1" applyAlignment="1" applyProtection="1">
      <alignment horizontal="center" vertical="center"/>
    </xf>
    <xf numFmtId="178" fontId="6" fillId="6" borderId="15" xfId="0" applyNumberFormat="1" applyFont="1" applyFill="1" applyBorder="1" applyAlignment="1" applyProtection="1">
      <alignment horizontal="center" vertical="center"/>
    </xf>
    <xf numFmtId="0" fontId="6" fillId="6" borderId="29" xfId="0" applyFont="1" applyFill="1" applyBorder="1" applyAlignment="1" applyProtection="1">
      <alignment horizontal="center" vertical="center"/>
    </xf>
    <xf numFmtId="0" fontId="6" fillId="6" borderId="35" xfId="0" applyNumberFormat="1" applyFont="1" applyFill="1" applyBorder="1" applyAlignment="1" applyProtection="1">
      <alignment horizontal="center" vertical="center"/>
    </xf>
    <xf numFmtId="0" fontId="6" fillId="6" borderId="43" xfId="0" applyNumberFormat="1" applyFont="1" applyFill="1" applyBorder="1" applyAlignment="1" applyProtection="1">
      <alignment horizontal="center" vertical="center"/>
    </xf>
    <xf numFmtId="178" fontId="6" fillId="6" borderId="26" xfId="0" applyNumberFormat="1" applyFont="1" applyFill="1" applyBorder="1" applyAlignment="1">
      <alignment horizontal="center" vertical="center" wrapText="1"/>
    </xf>
    <xf numFmtId="178" fontId="12" fillId="0" borderId="40" xfId="0" applyNumberFormat="1" applyFont="1" applyFill="1" applyBorder="1" applyAlignment="1" applyProtection="1">
      <alignment horizontal="center" vertical="center" wrapText="1"/>
    </xf>
    <xf numFmtId="0" fontId="12" fillId="6" borderId="32" xfId="0" applyNumberFormat="1" applyFont="1" applyFill="1" applyBorder="1" applyAlignment="1" applyProtection="1">
      <alignment vertical="center" wrapText="1"/>
    </xf>
    <xf numFmtId="0" fontId="6" fillId="6" borderId="13" xfId="0" applyNumberFormat="1" applyFont="1" applyFill="1" applyBorder="1" applyAlignment="1" applyProtection="1">
      <alignment horizontal="center" vertical="center" wrapText="1"/>
    </xf>
    <xf numFmtId="178" fontId="6" fillId="6" borderId="1" xfId="0" applyNumberFormat="1" applyFont="1" applyFill="1" applyBorder="1" applyAlignment="1" applyProtection="1">
      <alignment horizontal="center" vertical="center" wrapText="1"/>
    </xf>
    <xf numFmtId="0" fontId="12" fillId="5" borderId="1" xfId="0" applyNumberFormat="1" applyFont="1" applyFill="1" applyBorder="1" applyAlignment="1" applyProtection="1">
      <alignment horizontal="center" vertical="center"/>
      <protection locked="0"/>
    </xf>
    <xf numFmtId="178" fontId="14" fillId="6" borderId="1" xfId="0" applyNumberFormat="1" applyFont="1" applyFill="1" applyBorder="1" applyAlignment="1" applyProtection="1">
      <alignment horizontal="center" vertical="center" wrapText="1"/>
    </xf>
    <xf numFmtId="178" fontId="12" fillId="6" borderId="15" xfId="0" applyNumberFormat="1" applyFont="1" applyFill="1" applyBorder="1" applyAlignment="1" applyProtection="1">
      <alignment horizontal="center" vertical="center"/>
    </xf>
    <xf numFmtId="0" fontId="6" fillId="6" borderId="32" xfId="0" applyFont="1" applyFill="1" applyBorder="1" applyAlignment="1" applyProtection="1">
      <alignment horizontal="center" vertical="center"/>
    </xf>
    <xf numFmtId="0" fontId="12" fillId="6" borderId="34" xfId="0" applyNumberFormat="1" applyFont="1" applyFill="1" applyBorder="1" applyAlignment="1" applyProtection="1">
      <alignment horizontal="center" vertical="center"/>
    </xf>
    <xf numFmtId="0" fontId="6" fillId="3" borderId="10" xfId="0" applyNumberFormat="1" applyFont="1" applyFill="1" applyBorder="1" applyAlignment="1" applyProtection="1">
      <alignment horizontal="center" vertical="center"/>
      <protection locked="0"/>
    </xf>
    <xf numFmtId="178" fontId="14" fillId="6" borderId="9" xfId="0" applyNumberFormat="1" applyFont="1" applyFill="1" applyBorder="1" applyAlignment="1" applyProtection="1">
      <alignment horizontal="center" vertical="center" wrapText="1"/>
    </xf>
    <xf numFmtId="0" fontId="6" fillId="3" borderId="15" xfId="0" applyNumberFormat="1" applyFont="1" applyFill="1" applyBorder="1" applyAlignment="1" applyProtection="1">
      <alignment horizontal="center" vertical="center"/>
      <protection locked="0"/>
    </xf>
    <xf numFmtId="178" fontId="14" fillId="6" borderId="15" xfId="0" applyNumberFormat="1" applyFont="1" applyFill="1" applyBorder="1" applyAlignment="1" applyProtection="1">
      <alignment horizontal="center" vertical="center" wrapText="1"/>
    </xf>
    <xf numFmtId="0" fontId="14" fillId="6" borderId="24" xfId="0" applyNumberFormat="1" applyFont="1" applyFill="1" applyBorder="1" applyAlignment="1" applyProtection="1">
      <alignment horizontal="center" vertical="center"/>
    </xf>
    <xf numFmtId="49" fontId="6" fillId="6" borderId="44" xfId="0" applyNumberFormat="1" applyFont="1" applyFill="1" applyBorder="1" applyAlignment="1">
      <alignment horizontal="center" vertical="center"/>
    </xf>
    <xf numFmtId="178" fontId="6" fillId="6" borderId="28" xfId="0" applyNumberFormat="1" applyFont="1" applyFill="1" applyBorder="1" applyAlignment="1">
      <alignment horizontal="center" vertical="center"/>
    </xf>
    <xf numFmtId="178" fontId="6" fillId="3" borderId="1" xfId="0" applyNumberFormat="1" applyFont="1" applyFill="1" applyBorder="1" applyAlignment="1" applyProtection="1">
      <alignment horizontal="center" vertical="center" wrapText="1"/>
    </xf>
    <xf numFmtId="0" fontId="14" fillId="6" borderId="29" xfId="0" applyNumberFormat="1" applyFont="1" applyFill="1" applyBorder="1" applyAlignment="1" applyProtection="1">
      <alignment horizontal="center" vertical="center"/>
    </xf>
    <xf numFmtId="0" fontId="6" fillId="6" borderId="44" xfId="0" applyNumberFormat="1" applyFont="1" applyFill="1" applyBorder="1" applyAlignment="1">
      <alignment horizontal="center" vertical="center"/>
    </xf>
    <xf numFmtId="0" fontId="6" fillId="6" borderId="1" xfId="0" applyFont="1" applyFill="1" applyBorder="1" applyAlignment="1" applyProtection="1">
      <alignment horizontal="center" vertical="center" wrapText="1"/>
    </xf>
    <xf numFmtId="0" fontId="6" fillId="6" borderId="6" xfId="0" applyFont="1" applyFill="1" applyBorder="1" applyAlignment="1" applyProtection="1">
      <alignment horizontal="center" vertical="center" wrapText="1"/>
    </xf>
    <xf numFmtId="0" fontId="12" fillId="6" borderId="0" xfId="0" applyFont="1" applyFill="1" applyAlignment="1" applyProtection="1">
      <alignment horizontal="left" vertical="center" wrapText="1"/>
    </xf>
    <xf numFmtId="0" fontId="12" fillId="6" borderId="34" xfId="0" applyNumberFormat="1" applyFont="1" applyFill="1" applyBorder="1" applyAlignment="1" applyProtection="1">
      <alignment horizontal="center" vertical="center" wrapText="1"/>
    </xf>
    <xf numFmtId="0" fontId="6" fillId="6" borderId="25" xfId="0" applyNumberFormat="1" applyFont="1" applyFill="1" applyBorder="1" applyAlignment="1">
      <alignment horizontal="center" vertical="center"/>
    </xf>
    <xf numFmtId="0" fontId="6" fillId="6" borderId="32" xfId="0" applyNumberFormat="1" applyFont="1" applyFill="1" applyBorder="1" applyAlignment="1">
      <alignment horizontal="center" vertical="center"/>
    </xf>
    <xf numFmtId="178" fontId="6" fillId="6" borderId="40" xfId="0" applyNumberFormat="1" applyFont="1" applyFill="1" applyBorder="1" applyAlignment="1">
      <alignment horizontal="center" vertical="center"/>
    </xf>
    <xf numFmtId="178" fontId="6" fillId="6" borderId="25" xfId="0" applyNumberFormat="1" applyFont="1" applyFill="1" applyBorder="1" applyAlignment="1" applyProtection="1">
      <alignment horizontal="center" vertical="center" wrapText="1"/>
    </xf>
    <xf numFmtId="0" fontId="6" fillId="3" borderId="25" xfId="0" applyNumberFormat="1" applyFont="1" applyFill="1" applyBorder="1" applyAlignment="1" applyProtection="1">
      <alignment horizontal="center" vertical="center"/>
      <protection locked="0"/>
    </xf>
    <xf numFmtId="178" fontId="6" fillId="6" borderId="25" xfId="0" applyNumberFormat="1" applyFont="1" applyFill="1" applyBorder="1" applyAlignment="1">
      <alignment horizontal="center" vertical="center"/>
    </xf>
    <xf numFmtId="178" fontId="6" fillId="6" borderId="27" xfId="0" applyNumberFormat="1" applyFont="1" applyFill="1" applyBorder="1" applyAlignment="1" applyProtection="1">
      <alignment horizontal="center" vertical="center" wrapText="1"/>
    </xf>
    <xf numFmtId="0" fontId="12" fillId="5" borderId="27" xfId="0" applyNumberFormat="1" applyFont="1" applyFill="1" applyBorder="1" applyAlignment="1" applyProtection="1">
      <alignment horizontal="center" vertical="center"/>
      <protection locked="0"/>
    </xf>
    <xf numFmtId="0" fontId="6" fillId="3" borderId="27" xfId="0" applyNumberFormat="1" applyFont="1" applyFill="1" applyBorder="1" applyAlignment="1" applyProtection="1">
      <alignment horizontal="center" vertical="center"/>
      <protection locked="0"/>
    </xf>
    <xf numFmtId="0" fontId="12" fillId="6" borderId="29" xfId="0" applyNumberFormat="1" applyFont="1" applyFill="1" applyBorder="1" applyAlignment="1" applyProtection="1">
      <alignment horizontal="left" vertical="center" wrapText="1"/>
    </xf>
    <xf numFmtId="178" fontId="6" fillId="6" borderId="32" xfId="0" applyNumberFormat="1" applyFont="1" applyFill="1" applyBorder="1" applyAlignment="1" applyProtection="1">
      <alignment horizontal="center" vertical="center" wrapText="1"/>
    </xf>
    <xf numFmtId="0" fontId="12" fillId="5" borderId="32" xfId="0" applyNumberFormat="1" applyFont="1" applyFill="1" applyBorder="1" applyAlignment="1" applyProtection="1">
      <alignment horizontal="center" vertical="center"/>
      <protection locked="0"/>
    </xf>
    <xf numFmtId="0" fontId="6" fillId="3" borderId="32" xfId="0" applyNumberFormat="1" applyFont="1" applyFill="1" applyBorder="1" applyAlignment="1" applyProtection="1">
      <alignment horizontal="center" vertical="center"/>
      <protection locked="0"/>
    </xf>
    <xf numFmtId="0" fontId="6" fillId="6" borderId="7" xfId="0" applyNumberFormat="1" applyFont="1" applyFill="1" applyBorder="1" applyAlignment="1">
      <alignment horizontal="center" vertical="center"/>
    </xf>
    <xf numFmtId="178" fontId="6" fillId="0" borderId="45" xfId="0" applyNumberFormat="1" applyFont="1" applyFill="1" applyBorder="1" applyAlignment="1" applyProtection="1">
      <alignment horizontal="center" vertical="center" wrapText="1"/>
    </xf>
    <xf numFmtId="0" fontId="12" fillId="6" borderId="34" xfId="0" applyNumberFormat="1" applyFont="1" applyFill="1" applyBorder="1" applyAlignment="1" applyProtection="1">
      <alignment horizontal="left" vertical="center" wrapText="1"/>
    </xf>
    <xf numFmtId="0" fontId="14" fillId="6" borderId="4" xfId="0" applyNumberFormat="1" applyFont="1" applyFill="1" applyBorder="1" applyAlignment="1">
      <alignment horizontal="center" vertical="center"/>
    </xf>
    <xf numFmtId="0" fontId="6" fillId="6" borderId="9" xfId="0" applyNumberFormat="1" applyFont="1" applyFill="1" applyBorder="1" applyAlignment="1">
      <alignment horizontal="center" vertical="center"/>
    </xf>
    <xf numFmtId="0" fontId="6" fillId="6" borderId="1" xfId="0" applyNumberFormat="1" applyFont="1" applyFill="1" applyBorder="1" applyAlignment="1">
      <alignment horizontal="center" vertical="center" wrapText="1"/>
    </xf>
    <xf numFmtId="0" fontId="6" fillId="6" borderId="11" xfId="0" applyNumberFormat="1" applyFont="1" applyFill="1" applyBorder="1" applyAlignment="1">
      <alignment horizontal="center" vertical="center" wrapText="1"/>
    </xf>
    <xf numFmtId="0" fontId="6" fillId="6" borderId="31" xfId="0" applyNumberFormat="1" applyFont="1" applyFill="1" applyBorder="1" applyAlignment="1">
      <alignment horizontal="center" vertical="center" wrapText="1"/>
    </xf>
    <xf numFmtId="0" fontId="6" fillId="6" borderId="1" xfId="0" applyNumberFormat="1" applyFont="1" applyFill="1" applyBorder="1" applyAlignment="1">
      <alignment horizontal="center" vertical="center"/>
    </xf>
    <xf numFmtId="178" fontId="6" fillId="6" borderId="1" xfId="0" applyNumberFormat="1" applyFont="1" applyFill="1" applyBorder="1" applyAlignment="1">
      <alignment horizontal="center" vertical="center" wrapText="1"/>
    </xf>
    <xf numFmtId="0" fontId="12" fillId="5" borderId="9" xfId="0" applyNumberFormat="1" applyFont="1" applyFill="1" applyBorder="1" applyAlignment="1" applyProtection="1">
      <alignment horizontal="center" vertical="center"/>
      <protection locked="0"/>
    </xf>
    <xf numFmtId="49" fontId="12" fillId="6" borderId="1" xfId="0" applyNumberFormat="1" applyFont="1" applyFill="1" applyBorder="1" applyAlignment="1">
      <alignment horizontal="center" vertical="center"/>
    </xf>
    <xf numFmtId="178" fontId="12" fillId="6" borderId="1" xfId="0" applyNumberFormat="1" applyFont="1" applyFill="1" applyBorder="1" applyAlignment="1">
      <alignment horizontal="center" vertical="center"/>
    </xf>
    <xf numFmtId="178" fontId="6" fillId="3" borderId="46" xfId="0" applyNumberFormat="1" applyFont="1" applyFill="1" applyBorder="1" applyAlignment="1" applyProtection="1">
      <alignment horizontal="center" vertical="center" wrapText="1"/>
    </xf>
    <xf numFmtId="0" fontId="12" fillId="6" borderId="2" xfId="0" applyNumberFormat="1" applyFont="1" applyFill="1" applyBorder="1" applyAlignment="1">
      <alignment horizontal="center" vertical="center" wrapText="1"/>
    </xf>
    <xf numFmtId="0" fontId="12" fillId="6" borderId="4" xfId="0" applyNumberFormat="1" applyFont="1" applyFill="1" applyBorder="1" applyAlignment="1">
      <alignment horizontal="center" vertical="center" wrapText="1"/>
    </xf>
    <xf numFmtId="0" fontId="12" fillId="6" borderId="9" xfId="0" applyNumberFormat="1" applyFont="1" applyFill="1" applyBorder="1" applyAlignment="1">
      <alignment horizontal="center" vertical="center" wrapText="1"/>
    </xf>
    <xf numFmtId="0" fontId="12" fillId="6" borderId="9" xfId="0" applyFont="1" applyFill="1" applyBorder="1" applyAlignment="1">
      <alignment horizontal="left" vertical="center" wrapText="1"/>
    </xf>
    <xf numFmtId="0" fontId="14" fillId="6" borderId="5" xfId="0" applyNumberFormat="1" applyFont="1" applyFill="1" applyBorder="1" applyAlignment="1">
      <alignment horizontal="center" vertical="center"/>
    </xf>
    <xf numFmtId="0" fontId="6" fillId="6" borderId="10" xfId="0" applyNumberFormat="1" applyFont="1" applyFill="1" applyBorder="1" applyAlignment="1">
      <alignment horizontal="center" vertical="center"/>
    </xf>
    <xf numFmtId="0" fontId="12" fillId="5" borderId="10" xfId="0" applyNumberFormat="1" applyFont="1" applyFill="1" applyBorder="1" applyAlignment="1" applyProtection="1">
      <alignment horizontal="center" vertical="center"/>
      <protection locked="0"/>
    </xf>
    <xf numFmtId="178" fontId="6" fillId="3" borderId="6" xfId="0" applyNumberFormat="1" applyFont="1" applyFill="1" applyBorder="1" applyAlignment="1" applyProtection="1">
      <alignment horizontal="center" vertical="center" wrapText="1"/>
    </xf>
    <xf numFmtId="0" fontId="12" fillId="6" borderId="5" xfId="0" applyNumberFormat="1" applyFont="1" applyFill="1" applyBorder="1" applyAlignment="1">
      <alignment horizontal="center" vertical="center" wrapText="1"/>
    </xf>
    <xf numFmtId="0" fontId="12" fillId="6" borderId="10" xfId="0" applyNumberFormat="1" applyFont="1" applyFill="1" applyBorder="1" applyAlignment="1">
      <alignment horizontal="center" vertical="center" wrapText="1"/>
    </xf>
    <xf numFmtId="0" fontId="12" fillId="6" borderId="10" xfId="0" applyFont="1" applyFill="1" applyBorder="1" applyAlignment="1">
      <alignment horizontal="left" vertical="center" wrapText="1"/>
    </xf>
    <xf numFmtId="0" fontId="12" fillId="5" borderId="15" xfId="0" applyNumberFormat="1" applyFont="1" applyFill="1" applyBorder="1" applyAlignment="1" applyProtection="1">
      <alignment horizontal="center" vertical="center"/>
      <protection locked="0"/>
    </xf>
    <xf numFmtId="0" fontId="12" fillId="6" borderId="9" xfId="0" applyNumberFormat="1" applyFont="1" applyFill="1" applyBorder="1" applyAlignment="1">
      <alignment horizontal="center" vertical="center"/>
    </xf>
    <xf numFmtId="178" fontId="12" fillId="6" borderId="9" xfId="0" applyNumberFormat="1" applyFont="1" applyFill="1" applyBorder="1" applyAlignment="1">
      <alignment horizontal="center" vertical="center"/>
    </xf>
    <xf numFmtId="0" fontId="12" fillId="6" borderId="14" xfId="0" applyNumberFormat="1" applyFont="1" applyFill="1" applyBorder="1" applyAlignment="1">
      <alignment horizontal="center" vertical="center" wrapText="1"/>
    </xf>
    <xf numFmtId="0" fontId="12" fillId="6" borderId="15" xfId="0" applyNumberFormat="1" applyFont="1" applyFill="1" applyBorder="1" applyAlignment="1">
      <alignment horizontal="center" vertical="center" wrapText="1"/>
    </xf>
    <xf numFmtId="0" fontId="12" fillId="6" borderId="15" xfId="0" applyFont="1" applyFill="1" applyBorder="1" applyAlignment="1">
      <alignment horizontal="left" vertical="center" wrapText="1"/>
    </xf>
    <xf numFmtId="0" fontId="6" fillId="6" borderId="47" xfId="0" applyNumberFormat="1" applyFont="1" applyFill="1" applyBorder="1" applyAlignment="1">
      <alignment horizontal="center" vertical="center" wrapText="1"/>
    </xf>
    <xf numFmtId="0" fontId="6" fillId="6" borderId="15" xfId="0" applyNumberFormat="1" applyFont="1" applyFill="1" applyBorder="1" applyAlignment="1">
      <alignment horizontal="center" vertical="center"/>
    </xf>
    <xf numFmtId="182" fontId="6" fillId="6" borderId="1" xfId="0" applyNumberFormat="1" applyFont="1" applyFill="1" applyBorder="1" applyAlignment="1">
      <alignment horizontal="center" vertical="center"/>
    </xf>
    <xf numFmtId="0" fontId="12" fillId="6" borderId="15" xfId="0" applyNumberFormat="1" applyFont="1" applyFill="1" applyBorder="1" applyAlignment="1">
      <alignment horizontal="center" vertical="center"/>
    </xf>
    <xf numFmtId="178" fontId="12" fillId="6" borderId="15" xfId="0" applyNumberFormat="1" applyFont="1" applyFill="1" applyBorder="1" applyAlignment="1">
      <alignment horizontal="center" vertical="center"/>
    </xf>
    <xf numFmtId="0" fontId="6" fillId="6" borderId="9" xfId="0" applyNumberFormat="1" applyFont="1" applyFill="1" applyBorder="1" applyAlignment="1">
      <alignment horizontal="center" vertical="center" wrapText="1"/>
    </xf>
    <xf numFmtId="0" fontId="12" fillId="9" borderId="9" xfId="0" applyNumberFormat="1" applyFont="1" applyFill="1" applyBorder="1" applyAlignment="1">
      <alignment horizontal="center" vertical="center"/>
    </xf>
    <xf numFmtId="0" fontId="12" fillId="6" borderId="1" xfId="0" applyNumberFormat="1" applyFont="1" applyFill="1" applyBorder="1" applyAlignment="1">
      <alignment horizontal="center" vertical="center" wrapText="1"/>
    </xf>
    <xf numFmtId="0" fontId="12" fillId="9" borderId="10" xfId="0" applyNumberFormat="1" applyFont="1" applyFill="1" applyBorder="1" applyAlignment="1">
      <alignment horizontal="center" vertical="center"/>
    </xf>
    <xf numFmtId="0" fontId="12" fillId="9" borderId="15" xfId="0" applyNumberFormat="1" applyFont="1" applyFill="1" applyBorder="1" applyAlignment="1">
      <alignment horizontal="center" vertical="center"/>
    </xf>
    <xf numFmtId="0" fontId="12" fillId="9" borderId="1" xfId="0" applyNumberFormat="1" applyFont="1" applyFill="1" applyBorder="1" applyAlignment="1">
      <alignment horizontal="center" vertical="center"/>
    </xf>
    <xf numFmtId="178" fontId="12" fillId="3" borderId="41" xfId="0" applyNumberFormat="1" applyFont="1" applyFill="1" applyBorder="1" applyAlignment="1" applyProtection="1">
      <alignment horizontal="center" vertical="center" wrapText="1"/>
    </xf>
    <xf numFmtId="0" fontId="12" fillId="6" borderId="9" xfId="0" applyNumberFormat="1" applyFont="1" applyFill="1" applyBorder="1" applyAlignment="1">
      <alignment horizontal="left" vertical="center" wrapText="1"/>
    </xf>
    <xf numFmtId="0" fontId="12" fillId="6" borderId="10" xfId="0" applyNumberFormat="1" applyFont="1" applyFill="1" applyBorder="1" applyAlignment="1">
      <alignment horizontal="left" vertical="center" wrapText="1"/>
    </xf>
    <xf numFmtId="0" fontId="15" fillId="6" borderId="1" xfId="0" applyNumberFormat="1" applyFont="1" applyFill="1" applyBorder="1" applyAlignment="1">
      <alignment horizontal="left" vertical="center" wrapText="1"/>
    </xf>
    <xf numFmtId="178" fontId="12" fillId="3" borderId="12" xfId="0" applyNumberFormat="1" applyFont="1" applyFill="1" applyBorder="1" applyAlignment="1" applyProtection="1">
      <alignment horizontal="center" vertical="center" wrapText="1"/>
    </xf>
    <xf numFmtId="0" fontId="12" fillId="6" borderId="15" xfId="0" applyNumberFormat="1" applyFont="1" applyFill="1" applyBorder="1" applyAlignment="1">
      <alignment horizontal="left" vertical="center" wrapText="1"/>
    </xf>
    <xf numFmtId="0" fontId="6" fillId="6" borderId="2" xfId="0" applyNumberFormat="1" applyFont="1" applyFill="1" applyBorder="1" applyAlignment="1">
      <alignment horizontal="center" vertical="center" wrapText="1"/>
    </xf>
    <xf numFmtId="0" fontId="14" fillId="6" borderId="1" xfId="0" applyNumberFormat="1" applyFont="1" applyFill="1" applyBorder="1" applyAlignment="1" applyProtection="1">
      <alignment horizontal="center" vertical="center"/>
    </xf>
    <xf numFmtId="0" fontId="6" fillId="6" borderId="15" xfId="0" applyNumberFormat="1" applyFont="1" applyFill="1" applyBorder="1" applyAlignment="1">
      <alignment horizontal="center" vertical="center" wrapText="1"/>
    </xf>
    <xf numFmtId="0" fontId="6" fillId="6" borderId="15" xfId="0" applyNumberFormat="1" applyFont="1" applyFill="1" applyBorder="1" applyAlignment="1">
      <alignment horizontal="left" vertical="center" wrapText="1"/>
    </xf>
    <xf numFmtId="0" fontId="6" fillId="6" borderId="6" xfId="0" applyNumberFormat="1" applyFont="1" applyFill="1" applyBorder="1" applyAlignment="1">
      <alignment horizontal="center" vertical="center" wrapText="1"/>
    </xf>
    <xf numFmtId="0" fontId="6" fillId="6" borderId="8" xfId="0" applyNumberFormat="1" applyFont="1" applyFill="1" applyBorder="1" applyAlignment="1">
      <alignment horizontal="center" vertical="center" wrapText="1"/>
    </xf>
    <xf numFmtId="0" fontId="6" fillId="6" borderId="7" xfId="0" applyNumberFormat="1" applyFont="1" applyFill="1" applyBorder="1" applyAlignment="1">
      <alignment horizontal="center" vertical="center" wrapText="1"/>
    </xf>
    <xf numFmtId="178" fontId="12" fillId="6" borderId="7" xfId="0" applyNumberFormat="1" applyFont="1" applyFill="1" applyBorder="1" applyAlignment="1">
      <alignment horizontal="center" vertical="center"/>
    </xf>
    <xf numFmtId="0" fontId="12" fillId="6" borderId="26" xfId="0" applyNumberFormat="1" applyFont="1" applyFill="1" applyBorder="1" applyAlignment="1">
      <alignment horizontal="center" vertical="center" wrapText="1"/>
    </xf>
    <xf numFmtId="0" fontId="12" fillId="6" borderId="7" xfId="0" applyNumberFormat="1" applyFont="1" applyFill="1" applyBorder="1" applyAlignment="1">
      <alignment horizontal="center" vertical="center" wrapText="1"/>
    </xf>
    <xf numFmtId="0" fontId="6" fillId="6" borderId="10" xfId="0" applyNumberFormat="1" applyFont="1" applyFill="1" applyBorder="1" applyAlignment="1">
      <alignment horizontal="center" vertical="center" wrapText="1"/>
    </xf>
    <xf numFmtId="49" fontId="6" fillId="6" borderId="9" xfId="0" applyNumberFormat="1" applyFont="1" applyFill="1" applyBorder="1" applyAlignment="1">
      <alignment horizontal="center" vertical="center"/>
    </xf>
    <xf numFmtId="182" fontId="14" fillId="6" borderId="1" xfId="0" applyNumberFormat="1" applyFont="1" applyFill="1" applyBorder="1" applyAlignment="1">
      <alignment horizontal="center" vertical="center"/>
    </xf>
    <xf numFmtId="49" fontId="12" fillId="6" borderId="9" xfId="0" applyNumberFormat="1" applyFont="1" applyFill="1" applyBorder="1" applyAlignment="1">
      <alignment horizontal="center" vertical="center"/>
    </xf>
    <xf numFmtId="0" fontId="12" fillId="6" borderId="1" xfId="0" applyFont="1" applyFill="1" applyBorder="1" applyProtection="1">
      <alignment vertical="center"/>
    </xf>
    <xf numFmtId="0" fontId="12" fillId="6" borderId="15" xfId="0" applyFont="1" applyFill="1" applyBorder="1" applyProtection="1">
      <alignment vertical="center"/>
    </xf>
    <xf numFmtId="0" fontId="6" fillId="6" borderId="12" xfId="0" applyNumberFormat="1" applyFont="1" applyFill="1" applyBorder="1" applyAlignment="1">
      <alignment horizontal="center" vertical="center" wrapText="1"/>
    </xf>
    <xf numFmtId="0" fontId="6" fillId="6" borderId="14" xfId="0" applyNumberFormat="1" applyFont="1" applyFill="1" applyBorder="1" applyAlignment="1">
      <alignment horizontal="center" vertical="center" wrapText="1"/>
    </xf>
    <xf numFmtId="178" fontId="12" fillId="6" borderId="30" xfId="0" applyNumberFormat="1" applyFont="1" applyFill="1" applyBorder="1" applyAlignment="1">
      <alignment horizontal="center" vertical="center"/>
    </xf>
    <xf numFmtId="178" fontId="14" fillId="0" borderId="1" xfId="0" applyNumberFormat="1" applyFont="1" applyFill="1" applyBorder="1" applyAlignment="1" applyProtection="1">
      <alignment horizontal="center" vertical="center" wrapText="1"/>
    </xf>
    <xf numFmtId="0" fontId="12" fillId="6" borderId="2" xfId="0" applyNumberFormat="1" applyFont="1" applyFill="1" applyBorder="1" applyAlignment="1">
      <alignment horizontal="left" vertical="center" wrapText="1"/>
    </xf>
    <xf numFmtId="0" fontId="12" fillId="6" borderId="14" xfId="0" applyNumberFormat="1" applyFont="1" applyFill="1" applyBorder="1" applyAlignment="1">
      <alignment horizontal="left" vertical="center" wrapText="1"/>
    </xf>
    <xf numFmtId="0" fontId="6" fillId="6" borderId="14" xfId="0" applyNumberFormat="1" applyFont="1" applyFill="1" applyBorder="1" applyAlignment="1">
      <alignment horizontal="left" vertical="center" wrapText="1"/>
    </xf>
    <xf numFmtId="0" fontId="6" fillId="6" borderId="4" xfId="0" applyNumberFormat="1" applyFont="1" applyFill="1" applyBorder="1" applyAlignment="1">
      <alignment horizontal="center" vertical="center" wrapText="1"/>
    </xf>
    <xf numFmtId="0" fontId="14" fillId="6" borderId="9" xfId="0" applyNumberFormat="1" applyFont="1" applyFill="1" applyBorder="1" applyAlignment="1" applyProtection="1">
      <alignment horizontal="center" vertical="center"/>
    </xf>
    <xf numFmtId="178" fontId="12" fillId="3" borderId="7" xfId="0" applyNumberFormat="1" applyFont="1" applyFill="1" applyBorder="1" applyAlignment="1" applyProtection="1">
      <alignment horizontal="center" vertical="center" wrapText="1"/>
    </xf>
    <xf numFmtId="0" fontId="12" fillId="6" borderId="0" xfId="0" applyNumberFormat="1" applyFont="1" applyFill="1" applyAlignment="1">
      <alignment horizontal="left" vertical="center" wrapText="1"/>
    </xf>
    <xf numFmtId="0" fontId="6" fillId="6" borderId="5" xfId="0" applyNumberFormat="1" applyFont="1" applyFill="1" applyBorder="1" applyAlignment="1">
      <alignment horizontal="center" vertical="center" wrapText="1"/>
    </xf>
    <xf numFmtId="0" fontId="14" fillId="6" borderId="10" xfId="0" applyNumberFormat="1" applyFont="1" applyFill="1" applyBorder="1" applyAlignment="1" applyProtection="1">
      <alignment horizontal="center" vertical="center"/>
    </xf>
    <xf numFmtId="0" fontId="6" fillId="6" borderId="48" xfId="0" applyNumberFormat="1" applyFont="1" applyFill="1" applyBorder="1" applyAlignment="1">
      <alignment horizontal="center" vertical="center" wrapText="1"/>
    </xf>
    <xf numFmtId="0" fontId="6" fillId="6" borderId="45" xfId="0" applyNumberFormat="1" applyFont="1" applyFill="1" applyBorder="1" applyAlignment="1">
      <alignment horizontal="center" vertical="center" wrapText="1"/>
    </xf>
    <xf numFmtId="0" fontId="12" fillId="3" borderId="32" xfId="0" applyNumberFormat="1" applyFont="1" applyFill="1" applyBorder="1" applyAlignment="1" applyProtection="1">
      <alignment horizontal="center" vertical="center" wrapText="1"/>
      <protection locked="0"/>
    </xf>
    <xf numFmtId="0" fontId="14" fillId="6" borderId="15" xfId="0" applyNumberFormat="1" applyFont="1" applyFill="1" applyBorder="1" applyAlignment="1" applyProtection="1">
      <alignment horizontal="center" vertical="center"/>
    </xf>
    <xf numFmtId="0" fontId="6" fillId="6" borderId="0" xfId="0" applyFont="1" applyFill="1" applyProtection="1">
      <alignment vertical="center"/>
    </xf>
    <xf numFmtId="0" fontId="6" fillId="6" borderId="1" xfId="0" applyFont="1" applyFill="1" applyBorder="1" applyProtection="1">
      <alignment vertical="center"/>
    </xf>
    <xf numFmtId="0" fontId="6" fillId="6" borderId="11" xfId="0" applyNumberFormat="1" applyFont="1" applyFill="1" applyBorder="1" applyAlignment="1">
      <alignment horizontal="center" vertical="center"/>
    </xf>
    <xf numFmtId="178" fontId="12" fillId="0" borderId="30" xfId="0" applyNumberFormat="1" applyFont="1" applyFill="1" applyBorder="1" applyAlignment="1" applyProtection="1">
      <alignment horizontal="center" vertical="center" wrapText="1"/>
    </xf>
    <xf numFmtId="0" fontId="26" fillId="6" borderId="1" xfId="0" applyNumberFormat="1" applyFont="1" applyFill="1" applyBorder="1" applyAlignment="1">
      <alignment horizontal="center" vertical="center" wrapText="1"/>
    </xf>
    <xf numFmtId="0" fontId="26" fillId="6" borderId="10" xfId="0" applyNumberFormat="1" applyFont="1" applyFill="1" applyBorder="1" applyAlignment="1">
      <alignment horizontal="center" vertical="center" wrapText="1"/>
    </xf>
    <xf numFmtId="0" fontId="26" fillId="6" borderId="15" xfId="0" applyNumberFormat="1" applyFont="1" applyFill="1" applyBorder="1" applyAlignment="1">
      <alignment horizontal="center" vertical="center" wrapText="1"/>
    </xf>
    <xf numFmtId="0" fontId="6" fillId="6" borderId="46" xfId="0" applyNumberFormat="1" applyFont="1" applyFill="1" applyBorder="1" applyAlignment="1">
      <alignment horizontal="center" vertical="center" wrapText="1"/>
    </xf>
    <xf numFmtId="0" fontId="6" fillId="6" borderId="38" xfId="0" applyNumberFormat="1" applyFont="1" applyFill="1" applyBorder="1" applyAlignment="1">
      <alignment horizontal="center" vertical="center" wrapText="1"/>
    </xf>
    <xf numFmtId="0" fontId="6" fillId="6" borderId="49" xfId="0" applyNumberFormat="1" applyFont="1" applyFill="1" applyBorder="1" applyAlignment="1">
      <alignment horizontal="center" vertical="center" wrapText="1"/>
    </xf>
    <xf numFmtId="0" fontId="6" fillId="6" borderId="38" xfId="0" applyNumberFormat="1" applyFont="1" applyFill="1" applyBorder="1" applyAlignment="1">
      <alignment horizontal="center" vertical="center"/>
    </xf>
    <xf numFmtId="178" fontId="6" fillId="6" borderId="38" xfId="0" applyNumberFormat="1" applyFont="1" applyFill="1" applyBorder="1" applyAlignment="1">
      <alignment horizontal="center" vertical="center"/>
    </xf>
    <xf numFmtId="0" fontId="12" fillId="5" borderId="4" xfId="0" applyNumberFormat="1" applyFont="1" applyFill="1" applyBorder="1" applyAlignment="1" applyProtection="1">
      <alignment horizontal="center" vertical="center"/>
      <protection locked="0"/>
    </xf>
    <xf numFmtId="0" fontId="14" fillId="3" borderId="25" xfId="0" applyNumberFormat="1" applyFont="1" applyFill="1" applyBorder="1" applyAlignment="1" applyProtection="1">
      <alignment horizontal="center" vertical="center" wrapText="1"/>
      <protection locked="0"/>
    </xf>
    <xf numFmtId="0" fontId="12" fillId="6" borderId="38" xfId="0" applyNumberFormat="1" applyFont="1" applyFill="1" applyBorder="1" applyAlignment="1">
      <alignment horizontal="center" vertical="center" wrapText="1"/>
    </xf>
    <xf numFmtId="0" fontId="12" fillId="6" borderId="38" xfId="0" applyNumberFormat="1" applyFont="1" applyFill="1" applyBorder="1" applyAlignment="1">
      <alignment horizontal="left" vertical="center" wrapText="1"/>
    </xf>
    <xf numFmtId="0" fontId="6" fillId="6" borderId="26" xfId="0" applyNumberFormat="1" applyFont="1" applyFill="1" applyBorder="1" applyAlignment="1">
      <alignment horizontal="center" vertical="center" wrapText="1"/>
    </xf>
    <xf numFmtId="49" fontId="12" fillId="6" borderId="7" xfId="0" applyNumberFormat="1" applyFont="1" applyFill="1" applyBorder="1" applyAlignment="1">
      <alignment horizontal="center" vertical="center"/>
    </xf>
    <xf numFmtId="178" fontId="12" fillId="0" borderId="8" xfId="0" applyNumberFormat="1" applyFont="1" applyFill="1" applyBorder="1" applyAlignment="1" applyProtection="1">
      <alignment horizontal="center" vertical="center" wrapText="1"/>
    </xf>
    <xf numFmtId="0" fontId="6" fillId="6" borderId="50" xfId="0" applyNumberFormat="1" applyFont="1" applyFill="1" applyBorder="1" applyAlignment="1">
      <alignment horizontal="center" vertical="center" wrapText="1"/>
    </xf>
    <xf numFmtId="0" fontId="6" fillId="6" borderId="45" xfId="0" applyNumberFormat="1" applyFont="1" applyFill="1" applyBorder="1" applyAlignment="1">
      <alignment horizontal="center" vertical="center"/>
    </xf>
    <xf numFmtId="49" fontId="12" fillId="6" borderId="25" xfId="0" applyNumberFormat="1" applyFont="1" applyFill="1" applyBorder="1" applyAlignment="1">
      <alignment horizontal="center" vertical="center"/>
    </xf>
    <xf numFmtId="178" fontId="12" fillId="6" borderId="25" xfId="0" applyNumberFormat="1" applyFont="1" applyFill="1" applyBorder="1" applyAlignment="1">
      <alignment horizontal="center" vertical="center"/>
    </xf>
    <xf numFmtId="178" fontId="12" fillId="0" borderId="28" xfId="0" applyNumberFormat="1" applyFont="1" applyFill="1" applyBorder="1" applyAlignment="1" applyProtection="1">
      <alignment horizontal="center" vertical="center" wrapText="1"/>
    </xf>
    <xf numFmtId="0" fontId="6" fillId="6" borderId="51" xfId="0" applyNumberFormat="1" applyFont="1" applyFill="1" applyBorder="1" applyAlignment="1">
      <alignment horizontal="center" vertical="center" wrapText="1"/>
    </xf>
    <xf numFmtId="0" fontId="6" fillId="6" borderId="25" xfId="0" applyNumberFormat="1" applyFont="1" applyFill="1" applyBorder="1" applyAlignment="1">
      <alignment horizontal="center" vertical="center" wrapText="1"/>
    </xf>
    <xf numFmtId="0" fontId="6" fillId="6" borderId="24" xfId="0" applyNumberFormat="1" applyFont="1" applyFill="1" applyBorder="1" applyAlignment="1">
      <alignment horizontal="center" vertical="center" wrapText="1"/>
    </xf>
    <xf numFmtId="182" fontId="6" fillId="6" borderId="25" xfId="0" applyNumberFormat="1" applyFont="1" applyFill="1" applyBorder="1" applyAlignment="1">
      <alignment horizontal="center" vertical="center"/>
    </xf>
    <xf numFmtId="0" fontId="12" fillId="6" borderId="25" xfId="0" applyNumberFormat="1" applyFont="1" applyFill="1" applyBorder="1" applyAlignment="1">
      <alignment horizontal="left" vertical="center" wrapText="1"/>
    </xf>
    <xf numFmtId="0" fontId="6" fillId="6" borderId="6" xfId="0" applyNumberFormat="1" applyFont="1" applyFill="1" applyBorder="1" applyAlignment="1">
      <alignment horizontal="center" vertical="center"/>
    </xf>
    <xf numFmtId="0" fontId="12" fillId="0" borderId="7" xfId="0" applyNumberFormat="1" applyFont="1" applyFill="1" applyBorder="1" applyAlignment="1">
      <alignment horizontal="center" vertical="center"/>
    </xf>
    <xf numFmtId="0" fontId="12" fillId="6" borderId="29" xfId="0" applyNumberFormat="1" applyFont="1" applyFill="1" applyBorder="1" applyAlignment="1">
      <alignment horizontal="center" vertical="center" wrapText="1"/>
    </xf>
    <xf numFmtId="0" fontId="12" fillId="6" borderId="34" xfId="0" applyNumberFormat="1" applyFont="1" applyFill="1" applyBorder="1" applyAlignment="1">
      <alignment horizontal="center" vertical="center" wrapText="1"/>
    </xf>
    <xf numFmtId="0" fontId="12" fillId="6" borderId="34" xfId="0" applyNumberFormat="1" applyFont="1" applyFill="1" applyBorder="1" applyAlignment="1">
      <alignment horizontal="left" vertical="center" wrapText="1"/>
    </xf>
    <xf numFmtId="0" fontId="12" fillId="9" borderId="7" xfId="0" applyNumberFormat="1" applyFont="1" applyFill="1" applyBorder="1" applyAlignment="1">
      <alignment horizontal="center" vertical="center"/>
    </xf>
    <xf numFmtId="0" fontId="12" fillId="6" borderId="7" xfId="0" applyNumberFormat="1" applyFont="1" applyFill="1" applyBorder="1" applyAlignment="1">
      <alignment horizontal="center" vertical="center"/>
    </xf>
    <xf numFmtId="49" fontId="12" fillId="6" borderId="7" xfId="0" applyNumberFormat="1" applyFont="1" applyFill="1" applyBorder="1" applyAlignment="1">
      <alignment horizontal="center" vertical="center" wrapText="1"/>
    </xf>
    <xf numFmtId="178" fontId="14" fillId="3" borderId="7" xfId="0" applyNumberFormat="1" applyFont="1" applyFill="1" applyBorder="1" applyAlignment="1" applyProtection="1">
      <alignment horizontal="center" vertical="center" wrapText="1"/>
    </xf>
    <xf numFmtId="0" fontId="12" fillId="6" borderId="29" xfId="0" applyNumberFormat="1" applyFont="1" applyFill="1" applyBorder="1" applyAlignment="1">
      <alignment horizontal="left" vertical="center" wrapText="1"/>
    </xf>
    <xf numFmtId="0" fontId="12" fillId="6" borderId="5" xfId="0" applyNumberFormat="1" applyFont="1" applyFill="1" applyBorder="1" applyAlignment="1">
      <alignment horizontal="left" vertical="center" wrapText="1"/>
    </xf>
    <xf numFmtId="178" fontId="17" fillId="0" borderId="7" xfId="0" applyNumberFormat="1" applyFont="1" applyFill="1" applyBorder="1" applyAlignment="1" applyProtection="1">
      <alignment horizontal="center" vertical="center" wrapText="1"/>
    </xf>
    <xf numFmtId="0" fontId="6" fillId="6" borderId="7" xfId="0" applyNumberFormat="1" applyFont="1" applyFill="1" applyBorder="1" applyAlignment="1">
      <alignment horizontal="left" vertical="center" wrapText="1"/>
    </xf>
    <xf numFmtId="0" fontId="6" fillId="6" borderId="14" xfId="0" applyNumberFormat="1" applyFont="1" applyFill="1" applyBorder="1" applyAlignment="1" applyProtection="1">
      <alignment horizontal="center" vertical="center" wrapText="1"/>
    </xf>
    <xf numFmtId="0" fontId="14" fillId="0" borderId="32" xfId="0" applyNumberFormat="1" applyFont="1" applyFill="1" applyBorder="1" applyAlignment="1" applyProtection="1">
      <alignment horizontal="center" vertical="center" wrapText="1"/>
      <protection locked="0"/>
    </xf>
    <xf numFmtId="0" fontId="17" fillId="6" borderId="7" xfId="0" applyFont="1" applyFill="1" applyBorder="1" applyAlignment="1">
      <alignment horizontal="left" vertical="center" wrapText="1"/>
    </xf>
    <xf numFmtId="0" fontId="6" fillId="6" borderId="5" xfId="0" applyNumberFormat="1" applyFont="1" applyFill="1" applyBorder="1" applyAlignment="1" applyProtection="1">
      <alignment horizontal="center" vertical="center" wrapText="1"/>
    </xf>
    <xf numFmtId="0" fontId="6" fillId="6" borderId="0" xfId="0" applyNumberFormat="1" applyFont="1" applyFill="1" applyAlignment="1" applyProtection="1">
      <alignment horizontal="center" vertical="center"/>
    </xf>
    <xf numFmtId="0" fontId="6" fillId="6" borderId="52" xfId="0" applyNumberFormat="1" applyFont="1" applyFill="1" applyBorder="1" applyAlignment="1" applyProtection="1">
      <alignment horizontal="center" vertical="center" wrapText="1"/>
    </xf>
    <xf numFmtId="0" fontId="6" fillId="3" borderId="7" xfId="0" applyNumberFormat="1" applyFont="1" applyFill="1" applyBorder="1" applyAlignment="1" applyProtection="1">
      <alignment horizontal="center" vertical="center" wrapText="1"/>
      <protection locked="0"/>
    </xf>
    <xf numFmtId="178" fontId="14" fillId="6" borderId="7" xfId="0" applyNumberFormat="1" applyFont="1" applyFill="1" applyBorder="1" applyAlignment="1" applyProtection="1">
      <alignment horizontal="center" vertical="center"/>
    </xf>
    <xf numFmtId="0" fontId="6" fillId="6" borderId="0" xfId="0" applyNumberFormat="1" applyFont="1" applyFill="1" applyBorder="1" applyAlignment="1" applyProtection="1">
      <alignment horizontal="center" vertical="center"/>
    </xf>
    <xf numFmtId="0" fontId="6" fillId="5" borderId="27" xfId="0" applyNumberFormat="1" applyFont="1" applyFill="1" applyBorder="1" applyAlignment="1" applyProtection="1">
      <alignment horizontal="center" vertical="center"/>
      <protection locked="0"/>
    </xf>
    <xf numFmtId="178" fontId="14" fillId="0" borderId="33" xfId="0" applyNumberFormat="1" applyFont="1" applyFill="1" applyBorder="1" applyAlignment="1" applyProtection="1">
      <alignment horizontal="center" vertical="center" wrapText="1"/>
    </xf>
    <xf numFmtId="0" fontId="17" fillId="6" borderId="25" xfId="0" applyNumberFormat="1" applyFont="1" applyFill="1" applyBorder="1" applyAlignment="1" applyProtection="1">
      <alignment horizontal="center" vertical="center" wrapText="1"/>
    </xf>
    <xf numFmtId="0" fontId="6" fillId="6" borderId="37" xfId="0" applyNumberFormat="1" applyFont="1" applyFill="1" applyBorder="1" applyAlignment="1" applyProtection="1">
      <alignment horizontal="center" vertical="center"/>
    </xf>
    <xf numFmtId="0" fontId="6" fillId="5" borderId="25" xfId="0" applyNumberFormat="1" applyFont="1" applyFill="1" applyBorder="1" applyAlignment="1" applyProtection="1">
      <alignment horizontal="center" vertical="center"/>
      <protection locked="0"/>
    </xf>
    <xf numFmtId="178" fontId="17" fillId="6" borderId="25" xfId="0" applyNumberFormat="1" applyFont="1" applyFill="1" applyBorder="1" applyAlignment="1" applyProtection="1">
      <alignment horizontal="center" vertical="center"/>
    </xf>
    <xf numFmtId="0" fontId="6" fillId="10" borderId="25" xfId="0" applyNumberFormat="1" applyFont="1" applyFill="1" applyBorder="1" applyAlignment="1" applyProtection="1">
      <alignment horizontal="center" vertical="center"/>
      <protection locked="0"/>
    </xf>
    <xf numFmtId="178" fontId="17" fillId="3" borderId="7" xfId="0" applyNumberFormat="1" applyFont="1" applyFill="1" applyBorder="1" applyAlignment="1" applyProtection="1">
      <alignment horizontal="center" vertical="center" wrapText="1"/>
    </xf>
    <xf numFmtId="178" fontId="17" fillId="6" borderId="27" xfId="0" applyNumberFormat="1" applyFont="1" applyFill="1" applyBorder="1" applyAlignment="1" applyProtection="1">
      <alignment horizontal="center" vertical="center"/>
    </xf>
    <xf numFmtId="0" fontId="6" fillId="10" borderId="27" xfId="0" applyNumberFormat="1" applyFont="1" applyFill="1" applyBorder="1" applyAlignment="1" applyProtection="1">
      <alignment horizontal="center" vertical="center"/>
      <protection locked="0"/>
    </xf>
    <xf numFmtId="178" fontId="17" fillId="6" borderId="32" xfId="0" applyNumberFormat="1" applyFont="1" applyFill="1" applyBorder="1" applyAlignment="1" applyProtection="1">
      <alignment horizontal="center" vertical="center"/>
    </xf>
    <xf numFmtId="0" fontId="12" fillId="11" borderId="1" xfId="0" applyNumberFormat="1" applyFont="1" applyFill="1" applyBorder="1" applyAlignment="1" applyProtection="1">
      <alignment horizontal="center" vertical="center"/>
      <protection locked="0"/>
    </xf>
    <xf numFmtId="49" fontId="14" fillId="6" borderId="1" xfId="0" applyNumberFormat="1" applyFont="1" applyFill="1" applyBorder="1" applyAlignment="1" applyProtection="1">
      <alignment horizontal="center" vertical="center"/>
    </xf>
    <xf numFmtId="178" fontId="12" fillId="6" borderId="1" xfId="0" applyNumberFormat="1" applyFont="1" applyFill="1" applyBorder="1" applyAlignment="1" applyProtection="1">
      <alignment horizontal="center" vertical="center"/>
    </xf>
    <xf numFmtId="178" fontId="12" fillId="0" borderId="1" xfId="0" applyNumberFormat="1" applyFont="1" applyFill="1" applyBorder="1" applyAlignment="1" applyProtection="1">
      <alignment horizontal="center" vertical="center" wrapText="1"/>
    </xf>
    <xf numFmtId="178" fontId="14" fillId="6"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6" borderId="36"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4" fillId="5" borderId="26" xfId="0" applyNumberFormat="1" applyFont="1" applyFill="1" applyBorder="1" applyAlignment="1" applyProtection="1">
      <alignment horizontal="center" vertical="center" wrapText="1"/>
      <protection locked="0"/>
    </xf>
    <xf numFmtId="187" fontId="17" fillId="6" borderId="7" xfId="0" applyNumberFormat="1" applyFont="1" applyFill="1" applyBorder="1" applyAlignment="1">
      <alignment horizontal="center" vertical="center" wrapText="1"/>
    </xf>
    <xf numFmtId="178" fontId="17" fillId="6" borderId="7" xfId="0" applyNumberFormat="1" applyFont="1" applyFill="1" applyBorder="1" applyAlignment="1">
      <alignment horizontal="center" vertical="center" wrapText="1"/>
    </xf>
    <xf numFmtId="178" fontId="17" fillId="3" borderId="7" xfId="0" applyNumberFormat="1" applyFont="1" applyFill="1" applyBorder="1" applyAlignment="1">
      <alignment horizontal="center" vertical="center" wrapText="1"/>
    </xf>
    <xf numFmtId="0" fontId="12" fillId="6" borderId="7" xfId="51" applyFont="1" applyFill="1" applyBorder="1" applyAlignment="1">
      <alignment horizontal="left" vertical="center" wrapText="1"/>
    </xf>
    <xf numFmtId="0" fontId="12" fillId="6" borderId="25" xfId="0" applyFont="1" applyFill="1" applyBorder="1" applyAlignment="1">
      <alignment horizontal="center" vertical="center"/>
    </xf>
    <xf numFmtId="0" fontId="12" fillId="6" borderId="7" xfId="49" applyFont="1" applyFill="1" applyBorder="1" applyAlignment="1">
      <alignment horizontal="center" vertical="center" wrapText="1"/>
    </xf>
    <xf numFmtId="178" fontId="6" fillId="6" borderId="25" xfId="0" applyNumberFormat="1" applyFont="1" applyFill="1" applyBorder="1" applyAlignment="1">
      <alignment horizontal="center" vertical="center" wrapText="1"/>
    </xf>
    <xf numFmtId="0" fontId="27" fillId="6" borderId="1" xfId="0" applyFont="1" applyFill="1" applyBorder="1" applyAlignment="1">
      <alignment horizontal="left" vertical="center" wrapText="1"/>
    </xf>
    <xf numFmtId="0" fontId="12" fillId="6" borderId="27" xfId="0" applyFont="1" applyFill="1" applyBorder="1" applyAlignment="1">
      <alignment horizontal="center" vertical="center"/>
    </xf>
    <xf numFmtId="0" fontId="6" fillId="6" borderId="25" xfId="0" applyFont="1" applyFill="1" applyBorder="1" applyAlignment="1">
      <alignment horizontal="center" vertical="center"/>
    </xf>
    <xf numFmtId="0" fontId="6" fillId="6" borderId="27" xfId="0" applyFont="1" applyFill="1" applyBorder="1" applyAlignment="1">
      <alignment horizontal="center" vertical="center"/>
    </xf>
    <xf numFmtId="178" fontId="6" fillId="6" borderId="27" xfId="0" applyNumberFormat="1" applyFont="1" applyFill="1" applyBorder="1" applyAlignment="1">
      <alignment horizontal="center" vertical="center" wrapText="1"/>
    </xf>
    <xf numFmtId="0" fontId="12" fillId="6" borderId="7" xfId="0" applyFont="1" applyFill="1" applyBorder="1" applyAlignment="1">
      <alignment horizontal="center" vertical="center"/>
    </xf>
    <xf numFmtId="0" fontId="27" fillId="6" borderId="1" xfId="0" applyFont="1" applyFill="1" applyBorder="1" applyAlignment="1">
      <alignment horizontal="left" wrapText="1"/>
    </xf>
    <xf numFmtId="0" fontId="6" fillId="6" borderId="45" xfId="0" applyFont="1" applyFill="1" applyBorder="1" applyAlignment="1">
      <alignment horizontal="center" vertical="center"/>
    </xf>
    <xf numFmtId="178" fontId="6" fillId="6" borderId="45" xfId="0" applyNumberFormat="1" applyFont="1" applyFill="1" applyBorder="1" applyAlignment="1">
      <alignment horizontal="center" vertical="center" wrapText="1"/>
    </xf>
    <xf numFmtId="0" fontId="12" fillId="6" borderId="24" xfId="49" applyFont="1" applyFill="1" applyBorder="1" applyAlignment="1">
      <alignment horizontal="center" vertical="center" wrapText="1"/>
    </xf>
    <xf numFmtId="0" fontId="27" fillId="6" borderId="7" xfId="0" applyFont="1" applyFill="1" applyBorder="1" applyAlignment="1">
      <alignment horizontal="left" vertical="center" wrapText="1"/>
    </xf>
    <xf numFmtId="0" fontId="6" fillId="6" borderId="4" xfId="0" applyNumberFormat="1" applyFont="1" applyFill="1" applyBorder="1" applyAlignment="1" applyProtection="1">
      <alignment horizontal="center" vertical="center" wrapText="1"/>
    </xf>
    <xf numFmtId="0" fontId="6" fillId="5" borderId="2" xfId="0" applyNumberFormat="1" applyFont="1" applyFill="1" applyBorder="1" applyAlignment="1" applyProtection="1">
      <alignment horizontal="center" vertical="center"/>
      <protection locked="0"/>
    </xf>
    <xf numFmtId="0" fontId="22" fillId="6" borderId="7" xfId="0" applyFont="1" applyFill="1" applyBorder="1" applyAlignment="1">
      <alignment horizontal="left" vertical="center" wrapText="1"/>
    </xf>
    <xf numFmtId="0" fontId="12" fillId="3" borderId="26" xfId="0" applyNumberFormat="1" applyFont="1" applyFill="1" applyBorder="1" applyAlignment="1" applyProtection="1">
      <alignment horizontal="center" vertical="center" wrapText="1"/>
      <protection locked="0"/>
    </xf>
    <xf numFmtId="178" fontId="6" fillId="6" borderId="24" xfId="0" applyNumberFormat="1" applyFont="1" applyFill="1" applyBorder="1" applyAlignment="1">
      <alignment horizontal="center" vertical="center" wrapText="1"/>
    </xf>
    <xf numFmtId="0" fontId="6" fillId="6" borderId="44" xfId="0" applyNumberFormat="1" applyFont="1" applyFill="1" applyBorder="1" applyAlignment="1" applyProtection="1">
      <alignment horizontal="center" vertical="center"/>
    </xf>
    <xf numFmtId="0" fontId="22" fillId="6" borderId="25" xfId="0" applyFont="1" applyFill="1" applyBorder="1" applyAlignment="1">
      <alignment horizontal="left" vertical="center" wrapText="1"/>
    </xf>
    <xf numFmtId="178" fontId="6" fillId="6" borderId="29" xfId="0" applyNumberFormat="1" applyFont="1" applyFill="1" applyBorder="1" applyAlignment="1">
      <alignment horizontal="center" vertical="center" wrapText="1"/>
    </xf>
    <xf numFmtId="0" fontId="6" fillId="6" borderId="32" xfId="0" applyFont="1" applyFill="1" applyBorder="1" applyAlignment="1">
      <alignment horizontal="left" vertical="center" wrapText="1"/>
    </xf>
    <xf numFmtId="0" fontId="6" fillId="3" borderId="53" xfId="0" applyFont="1" applyFill="1" applyBorder="1" applyAlignment="1" applyProtection="1">
      <alignment horizontal="center" vertical="center"/>
    </xf>
    <xf numFmtId="0" fontId="6" fillId="6" borderId="25" xfId="0" applyFont="1" applyFill="1" applyBorder="1" applyAlignment="1">
      <alignment horizontal="left" vertical="center" wrapText="1"/>
    </xf>
    <xf numFmtId="0" fontId="6" fillId="5" borderId="4" xfId="0" applyNumberFormat="1" applyFont="1" applyFill="1" applyBorder="1" applyAlignment="1" applyProtection="1">
      <alignment horizontal="center" vertical="center"/>
      <protection locked="0"/>
    </xf>
    <xf numFmtId="0" fontId="12" fillId="3" borderId="24" xfId="0" applyNumberFormat="1" applyFont="1" applyFill="1" applyBorder="1" applyAlignment="1" applyProtection="1">
      <alignment horizontal="center" vertical="center" wrapText="1"/>
      <protection locked="0"/>
    </xf>
    <xf numFmtId="186" fontId="12" fillId="0" borderId="1" xfId="0" applyNumberFormat="1" applyFont="1" applyFill="1" applyBorder="1" applyAlignment="1" applyProtection="1">
      <alignment horizontal="center" vertical="center" wrapText="1"/>
    </xf>
    <xf numFmtId="0" fontId="12" fillId="6" borderId="15" xfId="0" applyNumberFormat="1" applyFont="1" applyFill="1" applyBorder="1" applyAlignment="1" applyProtection="1">
      <alignment horizontal="center" vertical="center"/>
    </xf>
    <xf numFmtId="0" fontId="12" fillId="3" borderId="29" xfId="0" applyNumberFormat="1" applyFont="1" applyFill="1" applyBorder="1" applyAlignment="1" applyProtection="1">
      <alignment horizontal="center" vertical="center" wrapText="1"/>
      <protection locked="0"/>
    </xf>
    <xf numFmtId="0" fontId="6" fillId="6" borderId="27" xfId="0" applyFont="1" applyFill="1" applyBorder="1" applyAlignment="1">
      <alignment horizontal="left" vertical="center" wrapText="1"/>
    </xf>
    <xf numFmtId="0" fontId="6" fillId="5" borderId="32" xfId="0" applyNumberFormat="1" applyFont="1" applyFill="1" applyBorder="1" applyAlignment="1" applyProtection="1">
      <alignment horizontal="center" vertical="center"/>
      <protection locked="0"/>
    </xf>
    <xf numFmtId="0" fontId="12" fillId="3" borderId="34" xfId="0" applyNumberFormat="1" applyFont="1" applyFill="1" applyBorder="1" applyAlignment="1" applyProtection="1">
      <alignment horizontal="center" vertical="center" wrapText="1"/>
      <protection locked="0"/>
    </xf>
    <xf numFmtId="188" fontId="6" fillId="6" borderId="7" xfId="0" applyNumberFormat="1" applyFont="1" applyFill="1" applyBorder="1" applyAlignment="1" applyProtection="1">
      <alignment horizontal="center" vertical="center"/>
    </xf>
    <xf numFmtId="0" fontId="12" fillId="3" borderId="2" xfId="0" applyNumberFormat="1" applyFont="1" applyFill="1" applyBorder="1" applyAlignment="1" applyProtection="1">
      <alignment horizontal="center" vertical="center"/>
      <protection locked="0"/>
    </xf>
    <xf numFmtId="0" fontId="12" fillId="6" borderId="1" xfId="0" applyNumberFormat="1" applyFont="1" applyFill="1" applyBorder="1" applyAlignment="1" applyProtection="1">
      <alignment horizontal="center" vertical="center"/>
    </xf>
    <xf numFmtId="0" fontId="12" fillId="3" borderId="4" xfId="0" applyNumberFormat="1" applyFont="1" applyFill="1" applyBorder="1" applyAlignment="1" applyProtection="1">
      <alignment horizontal="center" vertical="center"/>
      <protection locked="0"/>
    </xf>
    <xf numFmtId="0" fontId="12" fillId="3" borderId="26" xfId="0" applyNumberFormat="1" applyFont="1" applyFill="1" applyBorder="1" applyAlignment="1" applyProtection="1">
      <alignment horizontal="center" vertical="center"/>
      <protection locked="0"/>
    </xf>
    <xf numFmtId="0" fontId="12" fillId="6" borderId="54" xfId="0" applyNumberFormat="1" applyFont="1" applyFill="1" applyBorder="1" applyAlignment="1" applyProtection="1">
      <alignment horizontal="center" vertical="center"/>
    </xf>
    <xf numFmtId="178" fontId="6" fillId="0" borderId="38" xfId="0" applyNumberFormat="1" applyFont="1" applyFill="1" applyBorder="1" applyAlignment="1" applyProtection="1">
      <alignment horizontal="center" vertical="center" wrapText="1"/>
    </xf>
    <xf numFmtId="0" fontId="15" fillId="3" borderId="0" xfId="0" applyNumberFormat="1" applyFont="1" applyFill="1" applyBorder="1" applyAlignment="1" applyProtection="1">
      <alignment horizontal="left" vertical="center"/>
    </xf>
    <xf numFmtId="0" fontId="12" fillId="3" borderId="24" xfId="0" applyNumberFormat="1" applyFont="1" applyFill="1" applyBorder="1" applyAlignment="1" applyProtection="1">
      <alignment horizontal="center" vertical="center"/>
      <protection locked="0"/>
    </xf>
    <xf numFmtId="178" fontId="6" fillId="0" borderId="25" xfId="0" applyNumberFormat="1" applyFont="1" applyFill="1" applyBorder="1" applyAlignment="1" applyProtection="1">
      <alignment horizontal="center" vertical="center" wrapText="1"/>
    </xf>
    <xf numFmtId="0" fontId="15" fillId="3" borderId="0" xfId="0" applyNumberFormat="1" applyFont="1" applyFill="1" applyAlignment="1" applyProtection="1">
      <alignment horizontal="left" vertical="center"/>
    </xf>
    <xf numFmtId="0" fontId="6" fillId="6" borderId="32" xfId="0" applyFont="1" applyFill="1" applyBorder="1" applyAlignment="1">
      <alignment horizontal="center" vertical="center"/>
    </xf>
    <xf numFmtId="178" fontId="17" fillId="0" borderId="32" xfId="0" applyNumberFormat="1" applyFont="1" applyFill="1" applyBorder="1" applyAlignment="1" applyProtection="1">
      <alignment horizontal="center" vertical="center" wrapText="1"/>
    </xf>
    <xf numFmtId="0" fontId="12" fillId="6" borderId="54" xfId="0" applyFont="1" applyFill="1" applyBorder="1" applyAlignment="1">
      <alignment horizontal="left" vertical="center" wrapText="1"/>
    </xf>
    <xf numFmtId="0" fontId="6" fillId="6" borderId="10" xfId="0" applyNumberFormat="1" applyFont="1" applyFill="1" applyBorder="1" applyAlignment="1" applyProtection="1">
      <alignment horizontal="center" vertical="center" wrapText="1"/>
    </xf>
    <xf numFmtId="0" fontId="6" fillId="6" borderId="53" xfId="0" applyNumberFormat="1" applyFont="1" applyFill="1" applyBorder="1" applyAlignment="1" applyProtection="1">
      <alignment horizontal="center" vertical="center" wrapText="1"/>
    </xf>
    <xf numFmtId="0" fontId="6" fillId="6" borderId="55" xfId="0" applyFont="1" applyFill="1" applyBorder="1" applyAlignment="1">
      <alignment horizontal="left" vertical="center" wrapText="1"/>
    </xf>
    <xf numFmtId="0" fontId="15" fillId="6" borderId="32" xfId="0" applyNumberFormat="1" applyFont="1" applyFill="1" applyBorder="1" applyAlignment="1" applyProtection="1">
      <alignment horizontal="left" vertical="center" wrapText="1"/>
    </xf>
    <xf numFmtId="0" fontId="6" fillId="6" borderId="45" xfId="0" applyNumberFormat="1" applyFont="1" applyFill="1" applyBorder="1" applyAlignment="1" applyProtection="1">
      <alignment horizontal="center" vertical="center" wrapText="1"/>
    </xf>
    <xf numFmtId="0" fontId="12" fillId="6" borderId="34" xfId="0" applyFont="1" applyFill="1" applyBorder="1" applyAlignment="1">
      <alignment horizontal="left" vertical="center" wrapText="1"/>
    </xf>
    <xf numFmtId="178" fontId="14" fillId="0" borderId="0" xfId="0" applyNumberFormat="1" applyFont="1" applyFill="1" applyBorder="1" applyAlignment="1" applyProtection="1">
      <alignment horizontal="center" vertical="center" wrapText="1"/>
    </xf>
    <xf numFmtId="0" fontId="12" fillId="6" borderId="56" xfId="0" applyFont="1" applyFill="1" applyBorder="1" applyAlignment="1">
      <alignment horizontal="left" vertical="center" wrapText="1"/>
    </xf>
    <xf numFmtId="0" fontId="12" fillId="6" borderId="57" xfId="0" applyFont="1" applyFill="1" applyBorder="1" applyAlignment="1">
      <alignment horizontal="left" vertical="center" wrapText="1"/>
    </xf>
    <xf numFmtId="0" fontId="6" fillId="6" borderId="50" xfId="0" applyNumberFormat="1" applyFont="1" applyFill="1" applyBorder="1" applyAlignment="1" applyProtection="1">
      <alignment horizontal="center" vertical="center" wrapText="1"/>
    </xf>
    <xf numFmtId="49" fontId="12" fillId="6" borderId="7" xfId="0" applyNumberFormat="1" applyFont="1" applyFill="1" applyBorder="1" applyAlignment="1" applyProtection="1">
      <alignment horizontal="center" vertical="center"/>
    </xf>
    <xf numFmtId="178" fontId="12" fillId="0" borderId="2" xfId="0" applyNumberFormat="1" applyFont="1" applyFill="1" applyBorder="1" applyAlignment="1" applyProtection="1">
      <alignment horizontal="center" vertical="center" wrapText="1"/>
    </xf>
    <xf numFmtId="0" fontId="12" fillId="6" borderId="1" xfId="0" applyNumberFormat="1" applyFont="1" applyFill="1" applyBorder="1" applyAlignment="1" applyProtection="1">
      <alignment horizontal="center" vertical="center" wrapText="1"/>
    </xf>
    <xf numFmtId="0" fontId="12" fillId="6" borderId="4" xfId="0" applyNumberFormat="1" applyFont="1" applyFill="1" applyBorder="1" applyAlignment="1" applyProtection="1">
      <alignment horizontal="center" vertical="center" wrapText="1"/>
    </xf>
    <xf numFmtId="0" fontId="6" fillId="6" borderId="2" xfId="0" applyNumberFormat="1" applyFont="1" applyFill="1" applyBorder="1" applyAlignment="1" applyProtection="1">
      <alignment horizontal="center" vertical="center" wrapText="1"/>
    </xf>
    <xf numFmtId="0" fontId="12" fillId="6" borderId="1" xfId="0" applyNumberFormat="1" applyFont="1" applyFill="1" applyBorder="1" applyAlignment="1" applyProtection="1">
      <alignment horizontal="left" vertical="center" wrapText="1"/>
    </xf>
    <xf numFmtId="0" fontId="12" fillId="6" borderId="5" xfId="0" applyNumberFormat="1" applyFont="1" applyFill="1" applyBorder="1" applyAlignment="1" applyProtection="1">
      <alignment horizontal="center" vertical="center" wrapText="1"/>
    </xf>
    <xf numFmtId="0" fontId="12" fillId="6" borderId="14" xfId="0" applyNumberFormat="1" applyFont="1" applyFill="1" applyBorder="1" applyAlignment="1" applyProtection="1">
      <alignment horizontal="center" vertical="center" wrapText="1"/>
    </xf>
    <xf numFmtId="0" fontId="12" fillId="6" borderId="40" xfId="0" applyNumberFormat="1" applyFont="1" applyFill="1" applyBorder="1" applyAlignment="1" applyProtection="1">
      <alignment horizontal="center" vertical="center" wrapText="1"/>
    </xf>
    <xf numFmtId="0" fontId="12" fillId="6" borderId="40" xfId="0" applyNumberFormat="1" applyFont="1" applyFill="1" applyBorder="1" applyAlignment="1" applyProtection="1">
      <alignment horizontal="left" vertical="center" wrapText="1"/>
    </xf>
    <xf numFmtId="0" fontId="6" fillId="6" borderId="40" xfId="0" applyNumberFormat="1" applyFont="1" applyFill="1" applyBorder="1" applyAlignment="1" applyProtection="1">
      <alignment horizontal="left" vertical="center" wrapText="1"/>
    </xf>
    <xf numFmtId="0" fontId="6" fillId="6" borderId="1" xfId="0" applyNumberFormat="1" applyFont="1" applyFill="1" applyBorder="1" applyAlignment="1" applyProtection="1">
      <alignment horizontal="left" vertical="center" wrapText="1"/>
    </xf>
    <xf numFmtId="0" fontId="28" fillId="8" borderId="7" xfId="0" applyNumberFormat="1" applyFont="1" applyFill="1" applyBorder="1" applyAlignment="1" applyProtection="1">
      <alignment horizontal="center" vertical="center"/>
    </xf>
    <xf numFmtId="0" fontId="6" fillId="0" borderId="7" xfId="0" applyFont="1" applyFill="1" applyBorder="1" applyAlignment="1" applyProtection="1">
      <alignment horizontal="center" vertical="center" wrapText="1"/>
    </xf>
    <xf numFmtId="0" fontId="12" fillId="6" borderId="56" xfId="0" applyNumberFormat="1" applyFont="1" applyFill="1" applyBorder="1" applyAlignment="1" applyProtection="1">
      <alignment horizontal="center" vertical="center" wrapText="1"/>
    </xf>
    <xf numFmtId="0" fontId="12" fillId="6" borderId="45" xfId="0" applyNumberFormat="1" applyFont="1" applyFill="1" applyBorder="1" applyAlignment="1" applyProtection="1">
      <alignment horizontal="left" vertical="center" wrapText="1"/>
    </xf>
    <xf numFmtId="0" fontId="6" fillId="6" borderId="45" xfId="0" applyNumberFormat="1" applyFont="1" applyFill="1" applyBorder="1" applyAlignment="1" applyProtection="1">
      <alignment horizontal="left" vertical="center" wrapText="1"/>
    </xf>
    <xf numFmtId="0" fontId="22" fillId="6" borderId="1" xfId="0" applyNumberFormat="1" applyFont="1" applyFill="1" applyBorder="1" applyAlignment="1">
      <alignment horizontal="left" vertical="center" wrapText="1"/>
    </xf>
    <xf numFmtId="0" fontId="12" fillId="5" borderId="25" xfId="0" applyNumberFormat="1" applyFont="1" applyFill="1" applyBorder="1" applyAlignment="1" applyProtection="1">
      <alignment horizontal="center" vertical="center" wrapText="1"/>
      <protection locked="0"/>
    </xf>
    <xf numFmtId="0" fontId="22" fillId="6" borderId="9" xfId="0" applyNumberFormat="1" applyFont="1" applyFill="1" applyBorder="1" applyAlignment="1">
      <alignment horizontal="left" vertical="center" wrapText="1"/>
    </xf>
    <xf numFmtId="0" fontId="6" fillId="8" borderId="28" xfId="0" applyNumberFormat="1" applyFont="1" applyFill="1" applyBorder="1" applyAlignment="1" applyProtection="1">
      <alignment horizontal="center" vertical="center"/>
    </xf>
    <xf numFmtId="0" fontId="6" fillId="8" borderId="24" xfId="0" applyNumberFormat="1" applyFont="1" applyFill="1" applyBorder="1" applyAlignment="1" applyProtection="1">
      <alignment horizontal="center" vertical="center"/>
    </xf>
    <xf numFmtId="0" fontId="12" fillId="6" borderId="27" xfId="0" applyNumberFormat="1" applyFont="1" applyFill="1" applyBorder="1" applyAlignment="1" applyProtection="1">
      <alignment horizontal="center" vertical="center"/>
    </xf>
    <xf numFmtId="178" fontId="12" fillId="6" borderId="29" xfId="0" applyNumberFormat="1" applyFont="1" applyFill="1" applyBorder="1" applyAlignment="1" applyProtection="1">
      <alignment horizontal="center" vertical="center"/>
    </xf>
    <xf numFmtId="0" fontId="14" fillId="6" borderId="24" xfId="0" applyNumberFormat="1" applyFont="1" applyFill="1" applyBorder="1" applyAlignment="1" applyProtection="1">
      <alignment horizontal="center" vertical="center" wrapText="1"/>
    </xf>
    <xf numFmtId="0" fontId="14" fillId="6" borderId="25" xfId="0" applyFont="1" applyFill="1" applyBorder="1" applyAlignment="1">
      <alignment horizontal="center" vertical="center" wrapText="1"/>
    </xf>
    <xf numFmtId="0" fontId="6" fillId="8" borderId="40" xfId="0" applyNumberFormat="1" applyFont="1" applyFill="1" applyBorder="1" applyAlignment="1" applyProtection="1">
      <alignment horizontal="center" vertical="center"/>
    </xf>
    <xf numFmtId="0" fontId="6" fillId="8" borderId="34" xfId="0" applyNumberFormat="1" applyFont="1" applyFill="1" applyBorder="1" applyAlignment="1" applyProtection="1">
      <alignment horizontal="center" vertical="center"/>
    </xf>
    <xf numFmtId="0" fontId="12" fillId="6" borderId="32" xfId="0" applyNumberFormat="1" applyFont="1" applyFill="1" applyBorder="1" applyAlignment="1" applyProtection="1">
      <alignment horizontal="center" vertical="center"/>
    </xf>
    <xf numFmtId="178" fontId="12" fillId="6" borderId="34" xfId="0" applyNumberFormat="1" applyFont="1" applyFill="1" applyBorder="1" applyAlignment="1" applyProtection="1">
      <alignment horizontal="center" vertical="center"/>
    </xf>
    <xf numFmtId="0" fontId="14" fillId="6" borderId="34" xfId="0" applyNumberFormat="1" applyFont="1" applyFill="1" applyBorder="1" applyAlignment="1" applyProtection="1">
      <alignment horizontal="center" vertical="center" wrapText="1"/>
    </xf>
    <xf numFmtId="0" fontId="14" fillId="6" borderId="32" xfId="0" applyFont="1" applyFill="1" applyBorder="1" applyAlignment="1">
      <alignment horizontal="center" vertical="center" wrapText="1"/>
    </xf>
    <xf numFmtId="0" fontId="6" fillId="6" borderId="1" xfId="0" applyNumberFormat="1" applyFont="1" applyFill="1" applyBorder="1" applyAlignment="1">
      <alignment vertical="center" wrapText="1"/>
    </xf>
    <xf numFmtId="0" fontId="12" fillId="8" borderId="9" xfId="0" applyNumberFormat="1" applyFont="1" applyFill="1" applyBorder="1" applyAlignment="1">
      <alignment horizontal="center" vertical="center" wrapText="1"/>
    </xf>
    <xf numFmtId="49" fontId="12" fillId="8" borderId="1" xfId="0" applyNumberFormat="1" applyFont="1" applyFill="1" applyBorder="1" applyAlignment="1">
      <alignment horizontal="center" vertical="center" wrapText="1"/>
    </xf>
    <xf numFmtId="186" fontId="14" fillId="0" borderId="28" xfId="0" applyNumberFormat="1" applyFont="1" applyFill="1" applyBorder="1" applyAlignment="1" applyProtection="1">
      <alignment horizontal="center" vertical="center" wrapText="1"/>
    </xf>
    <xf numFmtId="0" fontId="14" fillId="3" borderId="27" xfId="0" applyNumberFormat="1" applyFont="1" applyFill="1" applyBorder="1" applyAlignment="1" applyProtection="1">
      <alignment horizontal="center" vertical="center" wrapText="1"/>
      <protection locked="0"/>
    </xf>
    <xf numFmtId="186" fontId="14" fillId="0" borderId="33" xfId="0" applyNumberFormat="1" applyFont="1" applyFill="1" applyBorder="1" applyAlignment="1" applyProtection="1">
      <alignment horizontal="center" vertical="center" wrapText="1"/>
    </xf>
    <xf numFmtId="0" fontId="6" fillId="6" borderId="27" xfId="0" applyNumberFormat="1" applyFont="1" applyFill="1" applyBorder="1" applyAlignment="1">
      <alignment horizontal="center" vertical="center" wrapText="1"/>
    </xf>
    <xf numFmtId="0" fontId="6" fillId="6" borderId="32" xfId="0" applyNumberFormat="1" applyFont="1" applyFill="1" applyBorder="1" applyAlignment="1">
      <alignment horizontal="center" vertical="center" wrapText="1"/>
    </xf>
    <xf numFmtId="0" fontId="6" fillId="6" borderId="0" xfId="0" applyFont="1" applyFill="1" applyAlignment="1" applyProtection="1">
      <alignment vertical="center"/>
    </xf>
    <xf numFmtId="0" fontId="6" fillId="6" borderId="9" xfId="0" applyNumberFormat="1" applyFont="1" applyFill="1" applyBorder="1" applyAlignment="1">
      <alignment horizontal="left" vertical="center" wrapText="1"/>
    </xf>
    <xf numFmtId="0" fontId="12" fillId="6" borderId="9" xfId="0" applyNumberFormat="1" applyFont="1" applyFill="1" applyBorder="1" applyAlignment="1">
      <alignment vertical="center" wrapText="1"/>
    </xf>
    <xf numFmtId="0" fontId="6" fillId="6" borderId="7" xfId="0" applyNumberFormat="1" applyFont="1" applyFill="1" applyBorder="1" applyAlignment="1">
      <alignment vertical="center" wrapText="1"/>
    </xf>
    <xf numFmtId="0" fontId="22" fillId="6" borderId="7" xfId="0" applyNumberFormat="1" applyFont="1" applyFill="1" applyBorder="1" applyAlignment="1">
      <alignment horizontal="left" vertical="center" wrapText="1"/>
    </xf>
    <xf numFmtId="0" fontId="6" fillId="8" borderId="7" xfId="0" applyFont="1" applyFill="1" applyBorder="1" applyAlignment="1">
      <alignment horizontal="center" vertical="center"/>
    </xf>
    <xf numFmtId="0" fontId="6" fillId="8" borderId="8" xfId="0" applyNumberFormat="1" applyFont="1" applyFill="1" applyBorder="1" applyAlignment="1" applyProtection="1">
      <alignment horizontal="center" vertical="center"/>
    </xf>
    <xf numFmtId="0" fontId="6" fillId="8" borderId="26" xfId="0" applyNumberFormat="1" applyFont="1" applyFill="1" applyBorder="1" applyAlignment="1" applyProtection="1">
      <alignment horizontal="center" vertical="center"/>
    </xf>
    <xf numFmtId="178" fontId="14" fillId="0" borderId="9" xfId="0" applyNumberFormat="1" applyFont="1" applyFill="1" applyBorder="1" applyAlignment="1" applyProtection="1">
      <alignment horizontal="center" vertical="center" wrapText="1"/>
    </xf>
    <xf numFmtId="0" fontId="14" fillId="6" borderId="29" xfId="0" applyNumberFormat="1" applyFont="1" applyFill="1" applyBorder="1" applyAlignment="1" applyProtection="1">
      <alignment horizontal="center" vertical="center" wrapText="1"/>
    </xf>
    <xf numFmtId="0" fontId="14" fillId="6" borderId="29" xfId="0" applyNumberFormat="1" applyFont="1" applyFill="1" applyBorder="1" applyAlignment="1" applyProtection="1">
      <alignment horizontal="left" vertical="center" wrapText="1"/>
    </xf>
    <xf numFmtId="0" fontId="14" fillId="6" borderId="27" xfId="0" applyFont="1" applyFill="1" applyBorder="1" applyAlignment="1">
      <alignment horizontal="left" vertical="center" wrapText="1"/>
    </xf>
    <xf numFmtId="178" fontId="12" fillId="6" borderId="8" xfId="0" applyNumberFormat="1" applyFont="1" applyFill="1" applyBorder="1" applyAlignment="1" applyProtection="1">
      <alignment horizontal="center" vertical="center"/>
    </xf>
    <xf numFmtId="0" fontId="6" fillId="8" borderId="25" xfId="0" applyNumberFormat="1" applyFont="1" applyFill="1" applyBorder="1" applyAlignment="1" applyProtection="1">
      <alignment horizontal="center" vertical="center"/>
    </xf>
    <xf numFmtId="178" fontId="12" fillId="0" borderId="15" xfId="0" applyNumberFormat="1" applyFont="1" applyFill="1" applyBorder="1" applyAlignment="1" applyProtection="1">
      <alignment horizontal="center" vertical="center" wrapText="1"/>
    </xf>
    <xf numFmtId="0" fontId="14" fillId="6" borderId="27" xfId="0" applyFont="1" applyFill="1" applyBorder="1" applyAlignment="1">
      <alignment horizontal="center" vertical="center" wrapText="1"/>
    </xf>
    <xf numFmtId="0" fontId="6" fillId="8" borderId="27" xfId="0" applyNumberFormat="1" applyFont="1" applyFill="1" applyBorder="1" applyAlignment="1" applyProtection="1">
      <alignment horizontal="center" vertical="center"/>
    </xf>
    <xf numFmtId="0" fontId="14" fillId="6" borderId="34" xfId="0" applyNumberFormat="1" applyFont="1" applyFill="1" applyBorder="1" applyAlignment="1" applyProtection="1">
      <alignment horizontal="left" vertical="center" wrapText="1"/>
    </xf>
    <xf numFmtId="0" fontId="14" fillId="6" borderId="34" xfId="0" applyFont="1" applyFill="1" applyBorder="1" applyAlignment="1">
      <alignment horizontal="center" vertical="center" wrapText="1"/>
    </xf>
    <xf numFmtId="0" fontId="14" fillId="6" borderId="34" xfId="0" applyFont="1" applyFill="1" applyBorder="1" applyAlignment="1">
      <alignment horizontal="left" vertical="center" wrapText="1"/>
    </xf>
    <xf numFmtId="0" fontId="14" fillId="6" borderId="6" xfId="0" applyNumberFormat="1" applyFont="1" applyFill="1" applyBorder="1" applyAlignment="1" applyProtection="1">
      <alignment horizontal="center" vertical="center" wrapText="1"/>
    </xf>
    <xf numFmtId="0" fontId="12" fillId="6" borderId="7" xfId="0" applyFont="1" applyFill="1" applyBorder="1" applyAlignment="1" applyProtection="1">
      <alignment horizontal="left" vertical="center" wrapText="1"/>
    </xf>
    <xf numFmtId="0" fontId="14" fillId="6" borderId="51" xfId="0" applyNumberFormat="1" applyFont="1" applyFill="1" applyBorder="1" applyAlignment="1" applyProtection="1">
      <alignment horizontal="center" vertical="center" wrapText="1"/>
    </xf>
    <xf numFmtId="0" fontId="12" fillId="6" borderId="25" xfId="0" applyFont="1" applyFill="1" applyBorder="1" applyAlignment="1" applyProtection="1">
      <alignment horizontal="left" vertical="center" wrapText="1"/>
    </xf>
    <xf numFmtId="178" fontId="14" fillId="0" borderId="15" xfId="0" applyNumberFormat="1" applyFont="1" applyFill="1" applyBorder="1" applyAlignment="1" applyProtection="1">
      <alignment horizontal="center" vertical="center" wrapText="1"/>
    </xf>
    <xf numFmtId="0" fontId="14" fillId="6" borderId="27" xfId="0" applyNumberFormat="1" applyFont="1" applyFill="1" applyBorder="1" applyAlignment="1" applyProtection="1">
      <alignment horizontal="left" vertical="center" wrapText="1"/>
    </xf>
    <xf numFmtId="0" fontId="12" fillId="6" borderId="10" xfId="0" applyNumberFormat="1" applyFont="1" applyFill="1" applyBorder="1" applyAlignment="1">
      <alignment vertical="center" wrapText="1"/>
    </xf>
    <xf numFmtId="0" fontId="12" fillId="6" borderId="25" xfId="0" applyNumberFormat="1" applyFont="1" applyFill="1" applyBorder="1" applyAlignment="1" applyProtection="1">
      <alignment horizontal="center" vertical="center"/>
    </xf>
    <xf numFmtId="0" fontId="6" fillId="6" borderId="25" xfId="0" applyFont="1" applyFill="1" applyBorder="1" applyAlignment="1" applyProtection="1">
      <alignment horizontal="center" vertical="center" wrapText="1"/>
    </xf>
    <xf numFmtId="0" fontId="6" fillId="8" borderId="8" xfId="0" applyNumberFormat="1" applyFont="1" applyFill="1" applyBorder="1" applyAlignment="1" applyProtection="1">
      <alignment horizontal="center" vertical="center" wrapText="1"/>
    </xf>
    <xf numFmtId="0" fontId="25" fillId="6" borderId="6" xfId="0" applyNumberFormat="1" applyFont="1" applyFill="1" applyBorder="1" applyAlignment="1" applyProtection="1">
      <alignment horizontal="center" vertical="center" wrapText="1"/>
    </xf>
    <xf numFmtId="0" fontId="25" fillId="6" borderId="7" xfId="0" applyNumberFormat="1" applyFont="1" applyFill="1" applyBorder="1" applyAlignment="1" applyProtection="1">
      <alignment horizontal="center" vertical="center" wrapText="1"/>
    </xf>
    <xf numFmtId="0" fontId="6" fillId="6" borderId="27" xfId="0" applyFont="1" applyFill="1" applyBorder="1" applyAlignment="1" applyProtection="1">
      <alignment horizontal="center" vertical="center" wrapText="1"/>
    </xf>
    <xf numFmtId="0" fontId="12" fillId="6" borderId="7" xfId="0" applyNumberFormat="1" applyFont="1" applyFill="1" applyBorder="1" applyAlignment="1">
      <alignment vertical="center" wrapText="1"/>
    </xf>
    <xf numFmtId="0" fontId="14" fillId="6" borderId="1" xfId="0" applyNumberFormat="1" applyFont="1" applyFill="1" applyBorder="1" applyAlignment="1" applyProtection="1">
      <alignment horizontal="left" vertical="center" wrapText="1"/>
    </xf>
    <xf numFmtId="0" fontId="12" fillId="6" borderId="8" xfId="0" applyNumberFormat="1" applyFont="1" applyFill="1" applyBorder="1" applyAlignment="1" applyProtection="1">
      <alignment horizontal="center" vertical="center"/>
    </xf>
    <xf numFmtId="0" fontId="6" fillId="8" borderId="8" xfId="0" applyFont="1" applyFill="1" applyBorder="1" applyAlignment="1">
      <alignment horizontal="center" vertical="center"/>
    </xf>
    <xf numFmtId="0" fontId="6" fillId="8" borderId="26" xfId="0" applyFont="1" applyFill="1" applyBorder="1" applyAlignment="1">
      <alignment horizontal="center" vertical="center"/>
    </xf>
    <xf numFmtId="0" fontId="6" fillId="6" borderId="7" xfId="0" applyFont="1" applyFill="1" applyBorder="1" applyAlignment="1">
      <alignment vertical="center" wrapText="1"/>
    </xf>
    <xf numFmtId="0" fontId="29" fillId="0" borderId="5" xfId="0" applyNumberFormat="1" applyFont="1" applyBorder="1" applyAlignment="1">
      <alignment horizontal="center" vertical="center"/>
    </xf>
    <xf numFmtId="0" fontId="30" fillId="0" borderId="1" xfId="0" applyNumberFormat="1" applyFont="1" applyBorder="1" applyAlignment="1">
      <alignment horizontal="center" vertical="center"/>
    </xf>
    <xf numFmtId="0" fontId="31" fillId="0" borderId="0" xfId="0" applyNumberFormat="1" applyFont="1" applyBorder="1" applyAlignment="1">
      <alignment vertical="center"/>
    </xf>
    <xf numFmtId="0" fontId="32" fillId="0" borderId="14" xfId="0" applyFont="1" applyBorder="1" applyAlignment="1">
      <alignment horizontal="center" vertical="center"/>
    </xf>
    <xf numFmtId="0" fontId="31" fillId="0" borderId="1" xfId="0" applyNumberFormat="1" applyFont="1" applyBorder="1" applyAlignment="1">
      <alignment horizontal="center" vertical="center"/>
    </xf>
    <xf numFmtId="0" fontId="33" fillId="0" borderId="11" xfId="0" applyNumberFormat="1" applyFont="1" applyBorder="1" applyAlignment="1">
      <alignment vertical="center"/>
    </xf>
    <xf numFmtId="178" fontId="31" fillId="0" borderId="1" xfId="0" applyNumberFormat="1" applyFont="1" applyBorder="1" applyAlignment="1">
      <alignment horizontal="center" vertical="center"/>
    </xf>
    <xf numFmtId="0" fontId="31" fillId="0" borderId="0" xfId="0" applyNumberFormat="1" applyFont="1" applyBorder="1" applyAlignment="1">
      <alignment horizontal="left" vertical="center"/>
    </xf>
    <xf numFmtId="0" fontId="34" fillId="0" borderId="11" xfId="0" applyNumberFormat="1" applyFont="1" applyBorder="1" applyAlignment="1">
      <alignment vertical="center"/>
    </xf>
    <xf numFmtId="0" fontId="34" fillId="0" borderId="0" xfId="0" applyNumberFormat="1" applyFont="1" applyBorder="1" applyAlignment="1">
      <alignment vertical="center"/>
    </xf>
    <xf numFmtId="0" fontId="35" fillId="0" borderId="0" xfId="0" applyNumberFormat="1" applyFont="1" applyBorder="1" applyAlignment="1">
      <alignment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2 3 2" xfId="52"/>
    <cellStyle name="常规 3" xfId="53"/>
    <cellStyle name="常规 4" xfId="54"/>
    <cellStyle name="常规 4 2" xfId="55"/>
    <cellStyle name="常规 5" xfId="56"/>
    <cellStyle name="常规 6" xfId="57"/>
    <cellStyle name="常规 7" xfId="58"/>
    <cellStyle name="常规 8" xfId="59"/>
    <cellStyle name="常规 9" xfId="60"/>
  </cellStyles>
  <tableStyles count="0" defaultTableStyle="TableStyleMedium9" defaultPivotStyle="PivotStyleLight16"/>
  <colors>
    <mruColors>
      <color rgb="00BFBFBF"/>
      <color rgb="00FF0000"/>
      <color rgb="00EAF1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2.xml"/><Relationship Id="rId8" Type="http://schemas.openxmlformats.org/officeDocument/2006/relationships/customXml" Target="../customXml/item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eetMetadata" Target="metadata.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customXml" Target="../customXml/item3.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A211"/>
  <sheetViews>
    <sheetView workbookViewId="0">
      <selection activeCell="D15" sqref="D15"/>
    </sheetView>
  </sheetViews>
  <sheetFormatPr defaultColWidth="8.875" defaultRowHeight="14.25"/>
  <cols>
    <col min="1" max="1" width="19.875" customWidth="1"/>
    <col min="2" max="2" width="23.625" customWidth="1"/>
    <col min="3" max="3" width="25.875" customWidth="1"/>
    <col min="4" max="4" width="42.375" customWidth="1"/>
    <col min="5" max="23" width="13.375" customWidth="1"/>
    <col min="24" max="27" width="10.5" customWidth="1"/>
  </cols>
  <sheetData>
    <row r="1" ht="18" spans="1:27">
      <c r="A1" s="701" t="s">
        <v>0</v>
      </c>
      <c r="B1" s="702" t="s">
        <v>1</v>
      </c>
      <c r="C1" s="702"/>
      <c r="D1" s="703"/>
      <c r="E1" s="703"/>
      <c r="F1" s="703"/>
      <c r="G1" s="703"/>
      <c r="H1" s="703"/>
      <c r="I1" s="703"/>
      <c r="J1" s="703"/>
      <c r="K1" s="703"/>
      <c r="L1" s="703"/>
      <c r="M1" s="703"/>
      <c r="N1" s="703"/>
      <c r="O1" s="703"/>
      <c r="P1" s="703"/>
      <c r="Q1" s="703"/>
      <c r="R1" s="703"/>
      <c r="S1" s="703"/>
      <c r="T1" s="703"/>
      <c r="U1" s="703"/>
      <c r="V1" s="703"/>
      <c r="W1" s="703"/>
      <c r="X1" s="703"/>
      <c r="Y1" s="703"/>
      <c r="Z1" s="703"/>
      <c r="AA1" s="703"/>
    </row>
    <row r="2" ht="16.5" spans="1:27">
      <c r="A2" s="704"/>
      <c r="B2" s="705" t="s">
        <v>2</v>
      </c>
      <c r="C2" s="705" t="s">
        <v>3</v>
      </c>
      <c r="D2" s="703"/>
      <c r="E2" s="703"/>
      <c r="F2" s="703"/>
      <c r="G2" s="703"/>
      <c r="H2" s="703"/>
      <c r="I2" s="703"/>
      <c r="J2" s="703"/>
      <c r="K2" s="703"/>
      <c r="L2" s="703"/>
      <c r="M2" s="703"/>
      <c r="N2" s="703"/>
      <c r="O2" s="703"/>
      <c r="P2" s="703"/>
      <c r="Q2" s="703"/>
      <c r="R2" s="703"/>
      <c r="S2" s="703"/>
      <c r="T2" s="703"/>
      <c r="U2" s="703"/>
      <c r="V2" s="703"/>
      <c r="W2" s="703"/>
      <c r="X2" s="703"/>
      <c r="Y2" s="703"/>
      <c r="Z2" s="703"/>
      <c r="AA2" s="703"/>
    </row>
    <row r="3" ht="17.25" spans="1:27">
      <c r="A3" s="706" t="s">
        <v>4</v>
      </c>
      <c r="B3" s="707">
        <f>'YonSuite(专业版)公有云'!M347</f>
        <v>0</v>
      </c>
      <c r="C3" s="707">
        <f>'YonSuite(专业版)公有云'!M346</f>
        <v>0</v>
      </c>
      <c r="D3" s="703"/>
      <c r="E3" s="703"/>
      <c r="F3" s="703"/>
      <c r="G3" s="703"/>
      <c r="H3" s="703"/>
      <c r="I3" s="703"/>
      <c r="J3" s="703"/>
      <c r="K3" s="703"/>
      <c r="L3" s="703"/>
      <c r="M3" s="703"/>
      <c r="N3" s="703"/>
      <c r="O3" s="703"/>
      <c r="P3" s="703"/>
      <c r="Q3" s="703"/>
      <c r="R3" s="703"/>
      <c r="S3" s="703"/>
      <c r="T3" s="703"/>
      <c r="U3" s="703"/>
      <c r="V3" s="703"/>
      <c r="W3" s="703"/>
      <c r="X3" s="703"/>
      <c r="Y3" s="703"/>
      <c r="Z3" s="703"/>
      <c r="AA3" s="703"/>
    </row>
    <row r="4" ht="17.25" spans="1:27">
      <c r="A4" s="706" t="s">
        <v>5</v>
      </c>
      <c r="B4" s="707" t="e">
        <f>#REF!</f>
        <v>#REF!</v>
      </c>
      <c r="C4" s="707" t="e">
        <f>#REF!</f>
        <v>#REF!</v>
      </c>
      <c r="D4" s="703"/>
      <c r="E4" s="703"/>
      <c r="F4" s="703"/>
      <c r="G4" s="703"/>
      <c r="H4" s="703"/>
      <c r="I4" s="703"/>
      <c r="J4" s="703"/>
      <c r="K4" s="703"/>
      <c r="L4" s="703"/>
      <c r="M4" s="703"/>
      <c r="N4" s="703"/>
      <c r="O4" s="703"/>
      <c r="P4" s="703"/>
      <c r="Q4" s="703"/>
      <c r="R4" s="703"/>
      <c r="S4" s="703"/>
      <c r="T4" s="703"/>
      <c r="U4" s="703"/>
      <c r="V4" s="703"/>
      <c r="W4" s="703"/>
      <c r="X4" s="703"/>
      <c r="Y4" s="703"/>
      <c r="Z4" s="703"/>
      <c r="AA4" s="703"/>
    </row>
    <row r="5" ht="17.25" spans="1:27">
      <c r="A5" s="706" t="s">
        <v>6</v>
      </c>
      <c r="B5" s="707">
        <v>0</v>
      </c>
      <c r="C5" s="707">
        <v>0</v>
      </c>
      <c r="D5" s="708" t="s">
        <v>7</v>
      </c>
      <c r="E5" s="703"/>
      <c r="F5" s="703"/>
      <c r="G5" s="703"/>
      <c r="H5" s="703"/>
      <c r="I5" s="703"/>
      <c r="J5" s="703"/>
      <c r="K5" s="703"/>
      <c r="L5" s="703"/>
      <c r="M5" s="703"/>
      <c r="N5" s="703"/>
      <c r="O5" s="703"/>
      <c r="P5" s="703"/>
      <c r="Q5" s="703"/>
      <c r="R5" s="703"/>
      <c r="S5" s="703"/>
      <c r="T5" s="703"/>
      <c r="U5" s="703"/>
      <c r="V5" s="703"/>
      <c r="W5" s="703"/>
      <c r="X5" s="703"/>
      <c r="Y5" s="703"/>
      <c r="Z5" s="703"/>
      <c r="AA5" s="703"/>
    </row>
    <row r="6" ht="17.25" spans="1:27">
      <c r="A6" s="706" t="s">
        <v>8</v>
      </c>
      <c r="B6" s="707" t="e">
        <f>SUM(B3:B5)</f>
        <v>#REF!</v>
      </c>
      <c r="C6" s="707" t="e">
        <f>SUM(C3:C5)</f>
        <v>#REF!</v>
      </c>
      <c r="D6" s="703"/>
      <c r="E6" s="703"/>
      <c r="F6" s="703"/>
      <c r="G6" s="703"/>
      <c r="H6" s="703"/>
      <c r="I6" s="703"/>
      <c r="J6" s="703"/>
      <c r="K6" s="703"/>
      <c r="L6" s="703"/>
      <c r="M6" s="703"/>
      <c r="N6" s="703"/>
      <c r="O6" s="703"/>
      <c r="P6" s="703"/>
      <c r="Q6" s="703"/>
      <c r="R6" s="703"/>
      <c r="S6" s="703"/>
      <c r="T6" s="703"/>
      <c r="U6" s="703"/>
      <c r="V6" s="703"/>
      <c r="W6" s="703"/>
      <c r="X6" s="703"/>
      <c r="Y6" s="703"/>
      <c r="Z6" s="703"/>
      <c r="AA6" s="703"/>
    </row>
    <row r="7" ht="17.25" spans="1:27">
      <c r="A7" s="709" t="s">
        <v>9</v>
      </c>
      <c r="B7" s="707" t="e">
        <f>SUM(B6:C6)</f>
        <v>#REF!</v>
      </c>
      <c r="C7" s="707"/>
      <c r="D7" s="703"/>
      <c r="E7" s="703"/>
      <c r="F7" s="703"/>
      <c r="G7" s="703"/>
      <c r="H7" s="703"/>
      <c r="I7" s="703"/>
      <c r="J7" s="703"/>
      <c r="K7" s="703"/>
      <c r="L7" s="703"/>
      <c r="M7" s="703"/>
      <c r="N7" s="703"/>
      <c r="O7" s="703"/>
      <c r="P7" s="703"/>
      <c r="Q7" s="703"/>
      <c r="R7" s="703"/>
      <c r="S7" s="703"/>
      <c r="T7" s="703"/>
      <c r="U7" s="703"/>
      <c r="V7" s="703"/>
      <c r="W7" s="703"/>
      <c r="X7" s="703"/>
      <c r="Y7" s="703"/>
      <c r="Z7" s="703"/>
      <c r="AA7" s="703"/>
    </row>
    <row r="8" ht="17.25" spans="1:27">
      <c r="A8" s="710"/>
      <c r="B8" s="703"/>
      <c r="C8" s="703"/>
      <c r="D8" s="703"/>
      <c r="E8" s="703"/>
      <c r="F8" s="703"/>
      <c r="G8" s="703"/>
      <c r="H8" s="703"/>
      <c r="I8" s="703"/>
      <c r="J8" s="703"/>
      <c r="K8" s="703"/>
      <c r="L8" s="703"/>
      <c r="M8" s="703"/>
      <c r="N8" s="703"/>
      <c r="O8" s="703"/>
      <c r="P8" s="703"/>
      <c r="Q8" s="703"/>
      <c r="R8" s="703"/>
      <c r="S8" s="703"/>
      <c r="T8" s="703"/>
      <c r="U8" s="703"/>
      <c r="V8" s="703"/>
      <c r="W8" s="703"/>
      <c r="X8" s="703"/>
      <c r="Y8" s="703"/>
      <c r="Z8" s="703"/>
      <c r="AA8" s="703"/>
    </row>
    <row r="9" ht="16.5" spans="1:27">
      <c r="A9" s="711"/>
      <c r="B9" s="703"/>
      <c r="C9" s="703"/>
      <c r="D9" s="703"/>
      <c r="E9" s="703"/>
      <c r="F9" s="703"/>
      <c r="G9" s="703"/>
      <c r="H9" s="703"/>
      <c r="I9" s="703"/>
      <c r="J9" s="703"/>
      <c r="K9" s="703"/>
      <c r="L9" s="703"/>
      <c r="M9" s="703"/>
      <c r="N9" s="703"/>
      <c r="O9" s="703"/>
      <c r="P9" s="703"/>
      <c r="Q9" s="703"/>
      <c r="R9" s="703"/>
      <c r="S9" s="703"/>
      <c r="T9" s="703"/>
      <c r="U9" s="703"/>
      <c r="V9" s="703"/>
      <c r="W9" s="703"/>
      <c r="X9" s="703"/>
      <c r="Y9" s="703"/>
      <c r="Z9" s="703"/>
      <c r="AA9" s="703"/>
    </row>
    <row r="10" ht="16.5" spans="1:27">
      <c r="A10" s="711"/>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row>
    <row r="11" ht="16.5" spans="1:27">
      <c r="A11" s="711"/>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c r="Z11" s="703"/>
      <c r="AA11" s="703"/>
    </row>
    <row r="12" ht="16.5" spans="1:27">
      <c r="A12" s="703"/>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c r="Z12" s="703"/>
      <c r="AA12" s="703"/>
    </row>
    <row r="13" ht="16.5" spans="1:27">
      <c r="A13" s="703"/>
      <c r="B13" s="703"/>
      <c r="C13" s="703"/>
      <c r="D13" s="703"/>
      <c r="E13" s="703"/>
      <c r="F13" s="703"/>
      <c r="G13" s="703"/>
      <c r="H13" s="703"/>
      <c r="I13" s="703"/>
      <c r="J13" s="703"/>
      <c r="K13" s="703"/>
      <c r="L13" s="703"/>
      <c r="M13" s="703"/>
      <c r="N13" s="703"/>
      <c r="O13" s="703"/>
      <c r="P13" s="703"/>
      <c r="Q13" s="703"/>
      <c r="R13" s="703"/>
      <c r="S13" s="703"/>
      <c r="T13" s="703"/>
      <c r="U13" s="703"/>
      <c r="V13" s="703"/>
      <c r="W13" s="703"/>
      <c r="X13" s="703"/>
      <c r="Y13" s="703"/>
      <c r="Z13" s="703"/>
      <c r="AA13" s="703"/>
    </row>
    <row r="14" ht="16.5" spans="1:27">
      <c r="A14" s="703"/>
      <c r="B14" s="703"/>
      <c r="C14" s="703"/>
      <c r="D14" s="703"/>
      <c r="E14" s="703"/>
      <c r="F14" s="703"/>
      <c r="G14" s="703"/>
      <c r="H14" s="703"/>
      <c r="I14" s="703"/>
      <c r="J14" s="703"/>
      <c r="K14" s="703"/>
      <c r="L14" s="703"/>
      <c r="M14" s="703"/>
      <c r="N14" s="703"/>
      <c r="O14" s="703"/>
      <c r="P14" s="703"/>
      <c r="Q14" s="703"/>
      <c r="R14" s="703"/>
      <c r="S14" s="703"/>
      <c r="T14" s="703"/>
      <c r="U14" s="703"/>
      <c r="V14" s="703"/>
      <c r="W14" s="703"/>
      <c r="X14" s="703"/>
      <c r="Y14" s="703"/>
      <c r="Z14" s="703"/>
      <c r="AA14" s="703"/>
    </row>
    <row r="15" ht="16.5" spans="1:27">
      <c r="A15" s="703"/>
      <c r="B15" s="703"/>
      <c r="C15" s="703"/>
      <c r="D15" s="703"/>
      <c r="E15" s="703"/>
      <c r="F15" s="703"/>
      <c r="G15" s="703"/>
      <c r="H15" s="703"/>
      <c r="I15" s="703"/>
      <c r="J15" s="703"/>
      <c r="K15" s="703"/>
      <c r="L15" s="703"/>
      <c r="M15" s="703"/>
      <c r="N15" s="703"/>
      <c r="O15" s="703"/>
      <c r="P15" s="703"/>
      <c r="Q15" s="703"/>
      <c r="R15" s="703"/>
      <c r="S15" s="703"/>
      <c r="T15" s="703"/>
      <c r="U15" s="703"/>
      <c r="V15" s="703"/>
      <c r="W15" s="703"/>
      <c r="X15" s="703"/>
      <c r="Y15" s="703"/>
      <c r="Z15" s="703"/>
      <c r="AA15" s="703"/>
    </row>
    <row r="16" ht="16.5" spans="1:27">
      <c r="A16" s="703"/>
      <c r="B16" s="703"/>
      <c r="C16" s="703"/>
      <c r="D16" s="703"/>
      <c r="E16" s="703"/>
      <c r="F16" s="703"/>
      <c r="G16" s="703"/>
      <c r="H16" s="703"/>
      <c r="I16" s="703"/>
      <c r="J16" s="703"/>
      <c r="K16" s="703"/>
      <c r="L16" s="703"/>
      <c r="M16" s="703"/>
      <c r="N16" s="703"/>
      <c r="O16" s="703"/>
      <c r="P16" s="703"/>
      <c r="Q16" s="703"/>
      <c r="R16" s="703"/>
      <c r="S16" s="703"/>
      <c r="T16" s="703"/>
      <c r="U16" s="703"/>
      <c r="V16" s="703"/>
      <c r="W16" s="703"/>
      <c r="X16" s="703"/>
      <c r="Y16" s="703"/>
      <c r="Z16" s="703"/>
      <c r="AA16" s="703"/>
    </row>
    <row r="17" ht="16.5" spans="1:27">
      <c r="A17" s="703"/>
      <c r="B17" s="703"/>
      <c r="C17" s="703"/>
      <c r="D17" s="703"/>
      <c r="E17" s="703"/>
      <c r="F17" s="703"/>
      <c r="G17" s="703"/>
      <c r="H17" s="703"/>
      <c r="I17" s="703"/>
      <c r="J17" s="703"/>
      <c r="K17" s="703"/>
      <c r="L17" s="703"/>
      <c r="M17" s="703"/>
      <c r="N17" s="703"/>
      <c r="O17" s="703"/>
      <c r="P17" s="703"/>
      <c r="Q17" s="703"/>
      <c r="R17" s="703"/>
      <c r="S17" s="703"/>
      <c r="T17" s="703"/>
      <c r="U17" s="703"/>
      <c r="V17" s="703"/>
      <c r="W17" s="703"/>
      <c r="X17" s="703"/>
      <c r="Y17" s="703"/>
      <c r="Z17" s="703"/>
      <c r="AA17" s="703"/>
    </row>
    <row r="18" ht="16.5" spans="1:27">
      <c r="A18" s="703"/>
      <c r="B18" s="703"/>
      <c r="C18" s="703"/>
      <c r="D18" s="703"/>
      <c r="E18" s="703"/>
      <c r="F18" s="703"/>
      <c r="G18" s="703"/>
      <c r="H18" s="703"/>
      <c r="I18" s="703"/>
      <c r="J18" s="703"/>
      <c r="K18" s="703"/>
      <c r="L18" s="703"/>
      <c r="M18" s="703"/>
      <c r="N18" s="703"/>
      <c r="O18" s="703"/>
      <c r="P18" s="703"/>
      <c r="Q18" s="703"/>
      <c r="R18" s="703"/>
      <c r="S18" s="703"/>
      <c r="T18" s="703"/>
      <c r="U18" s="703"/>
      <c r="V18" s="703"/>
      <c r="W18" s="703"/>
      <c r="X18" s="703"/>
      <c r="Y18" s="703"/>
      <c r="Z18" s="703"/>
      <c r="AA18" s="703"/>
    </row>
    <row r="19" ht="16.5" spans="1:27">
      <c r="A19" s="703"/>
      <c r="B19" s="703"/>
      <c r="C19" s="703"/>
      <c r="D19" s="703"/>
      <c r="E19" s="703"/>
      <c r="F19" s="703"/>
      <c r="G19" s="703"/>
      <c r="H19" s="703"/>
      <c r="I19" s="703"/>
      <c r="J19" s="703"/>
      <c r="K19" s="703"/>
      <c r="L19" s="703"/>
      <c r="M19" s="703"/>
      <c r="N19" s="703"/>
      <c r="O19" s="703"/>
      <c r="P19" s="703"/>
      <c r="Q19" s="703"/>
      <c r="R19" s="703"/>
      <c r="S19" s="703"/>
      <c r="T19" s="703"/>
      <c r="U19" s="703"/>
      <c r="V19" s="703"/>
      <c r="W19" s="703"/>
      <c r="X19" s="703"/>
      <c r="Y19" s="703"/>
      <c r="Z19" s="703"/>
      <c r="AA19" s="703"/>
    </row>
    <row r="20" ht="16.5" spans="1:27">
      <c r="A20" s="703"/>
      <c r="B20" s="703"/>
      <c r="C20" s="703"/>
      <c r="D20" s="703"/>
      <c r="E20" s="703"/>
      <c r="F20" s="703"/>
      <c r="G20" s="703"/>
      <c r="H20" s="703"/>
      <c r="I20" s="703"/>
      <c r="J20" s="703"/>
      <c r="K20" s="703"/>
      <c r="L20" s="703"/>
      <c r="M20" s="703"/>
      <c r="N20" s="703"/>
      <c r="O20" s="703"/>
      <c r="P20" s="703"/>
      <c r="Q20" s="703"/>
      <c r="R20" s="703"/>
      <c r="S20" s="703"/>
      <c r="T20" s="703"/>
      <c r="U20" s="703"/>
      <c r="V20" s="703"/>
      <c r="W20" s="703"/>
      <c r="X20" s="703"/>
      <c r="Y20" s="703"/>
      <c r="Z20" s="703"/>
      <c r="AA20" s="703"/>
    </row>
    <row r="21" ht="16.5" spans="1:27">
      <c r="A21" s="703"/>
      <c r="B21" s="703"/>
      <c r="C21" s="703"/>
      <c r="D21" s="703"/>
      <c r="E21" s="703"/>
      <c r="F21" s="703"/>
      <c r="G21" s="703"/>
      <c r="H21" s="703"/>
      <c r="I21" s="703"/>
      <c r="J21" s="703"/>
      <c r="K21" s="703"/>
      <c r="L21" s="703"/>
      <c r="M21" s="703"/>
      <c r="N21" s="703"/>
      <c r="O21" s="703"/>
      <c r="P21" s="703"/>
      <c r="Q21" s="703"/>
      <c r="R21" s="703"/>
      <c r="S21" s="703"/>
      <c r="T21" s="703"/>
      <c r="U21" s="703"/>
      <c r="V21" s="703"/>
      <c r="W21" s="703"/>
      <c r="X21" s="703"/>
      <c r="Y21" s="703"/>
      <c r="Z21" s="703"/>
      <c r="AA21" s="703"/>
    </row>
    <row r="22" ht="16.5" spans="1:27">
      <c r="A22" s="703"/>
      <c r="B22" s="703"/>
      <c r="C22" s="703"/>
      <c r="D22" s="703"/>
      <c r="E22" s="703"/>
      <c r="F22" s="703"/>
      <c r="G22" s="703"/>
      <c r="H22" s="703"/>
      <c r="I22" s="703"/>
      <c r="J22" s="703"/>
      <c r="K22" s="703"/>
      <c r="L22" s="703"/>
      <c r="M22" s="703"/>
      <c r="N22" s="703"/>
      <c r="O22" s="703"/>
      <c r="P22" s="703"/>
      <c r="Q22" s="703"/>
      <c r="R22" s="703"/>
      <c r="S22" s="703"/>
      <c r="T22" s="703"/>
      <c r="U22" s="703"/>
      <c r="V22" s="703"/>
      <c r="W22" s="703"/>
      <c r="X22" s="703"/>
      <c r="Y22" s="703"/>
      <c r="Z22" s="703"/>
      <c r="AA22" s="703"/>
    </row>
    <row r="23" ht="16.5" spans="1:27">
      <c r="A23" s="703"/>
      <c r="B23" s="703"/>
      <c r="C23" s="703"/>
      <c r="D23" s="703"/>
      <c r="E23" s="703"/>
      <c r="F23" s="703"/>
      <c r="G23" s="703"/>
      <c r="H23" s="703"/>
      <c r="I23" s="703"/>
      <c r="J23" s="703"/>
      <c r="K23" s="703"/>
      <c r="L23" s="703"/>
      <c r="M23" s="703"/>
      <c r="N23" s="703"/>
      <c r="O23" s="703"/>
      <c r="P23" s="703"/>
      <c r="Q23" s="703"/>
      <c r="R23" s="703"/>
      <c r="S23" s="703"/>
      <c r="T23" s="703"/>
      <c r="U23" s="703"/>
      <c r="V23" s="703"/>
      <c r="W23" s="703"/>
      <c r="X23" s="703"/>
      <c r="Y23" s="703"/>
      <c r="Z23" s="703"/>
      <c r="AA23" s="703"/>
    </row>
    <row r="24" ht="16.5" spans="1:27">
      <c r="A24" s="703"/>
      <c r="B24" s="703"/>
      <c r="C24" s="703"/>
      <c r="D24" s="703"/>
      <c r="E24" s="703"/>
      <c r="F24" s="703"/>
      <c r="G24" s="703"/>
      <c r="H24" s="703"/>
      <c r="I24" s="703"/>
      <c r="J24" s="703"/>
      <c r="K24" s="703"/>
      <c r="L24" s="703"/>
      <c r="M24" s="703"/>
      <c r="N24" s="703"/>
      <c r="O24" s="703"/>
      <c r="P24" s="703"/>
      <c r="Q24" s="703"/>
      <c r="R24" s="703"/>
      <c r="S24" s="703"/>
      <c r="T24" s="703"/>
      <c r="U24" s="703"/>
      <c r="V24" s="703"/>
      <c r="W24" s="703"/>
      <c r="X24" s="703"/>
      <c r="Y24" s="703"/>
      <c r="Z24" s="703"/>
      <c r="AA24" s="703"/>
    </row>
    <row r="25" ht="16.5" spans="1:27">
      <c r="A25" s="703"/>
      <c r="B25" s="703"/>
      <c r="C25" s="703"/>
      <c r="D25" s="703"/>
      <c r="E25" s="703"/>
      <c r="F25" s="703"/>
      <c r="G25" s="703"/>
      <c r="H25" s="703"/>
      <c r="I25" s="703"/>
      <c r="J25" s="703"/>
      <c r="K25" s="703"/>
      <c r="L25" s="703"/>
      <c r="M25" s="703"/>
      <c r="N25" s="703"/>
      <c r="O25" s="703"/>
      <c r="P25" s="703"/>
      <c r="Q25" s="703"/>
      <c r="R25" s="703"/>
      <c r="S25" s="703"/>
      <c r="T25" s="703"/>
      <c r="U25" s="703"/>
      <c r="V25" s="703"/>
      <c r="W25" s="703"/>
      <c r="X25" s="703"/>
      <c r="Y25" s="703"/>
      <c r="Z25" s="703"/>
      <c r="AA25" s="703"/>
    </row>
    <row r="26" ht="16.5" spans="1:27">
      <c r="A26" s="703"/>
      <c r="B26" s="703"/>
      <c r="C26" s="703"/>
      <c r="D26" s="703"/>
      <c r="E26" s="703"/>
      <c r="F26" s="703"/>
      <c r="G26" s="703"/>
      <c r="H26" s="703"/>
      <c r="I26" s="703"/>
      <c r="J26" s="703"/>
      <c r="K26" s="703"/>
      <c r="L26" s="703"/>
      <c r="M26" s="703"/>
      <c r="N26" s="703"/>
      <c r="O26" s="703"/>
      <c r="P26" s="703"/>
      <c r="Q26" s="703"/>
      <c r="R26" s="703"/>
      <c r="S26" s="703"/>
      <c r="T26" s="703"/>
      <c r="U26" s="703"/>
      <c r="V26" s="703"/>
      <c r="W26" s="703"/>
      <c r="X26" s="703"/>
      <c r="Y26" s="703"/>
      <c r="Z26" s="703"/>
      <c r="AA26" s="703"/>
    </row>
    <row r="27" ht="16.5" spans="1:27">
      <c r="A27" s="703"/>
      <c r="B27" s="703"/>
      <c r="C27" s="703"/>
      <c r="D27" s="703"/>
      <c r="E27" s="703"/>
      <c r="F27" s="703"/>
      <c r="G27" s="703"/>
      <c r="H27" s="703"/>
      <c r="I27" s="703"/>
      <c r="J27" s="703"/>
      <c r="K27" s="703"/>
      <c r="L27" s="703"/>
      <c r="M27" s="703"/>
      <c r="N27" s="703"/>
      <c r="O27" s="703"/>
      <c r="P27" s="703"/>
      <c r="Q27" s="703"/>
      <c r="R27" s="703"/>
      <c r="S27" s="703"/>
      <c r="T27" s="703"/>
      <c r="U27" s="703"/>
      <c r="V27" s="703"/>
      <c r="W27" s="703"/>
      <c r="X27" s="703"/>
      <c r="Y27" s="703"/>
      <c r="Z27" s="703"/>
      <c r="AA27" s="703"/>
    </row>
    <row r="28" ht="16.5" spans="1:27">
      <c r="A28" s="703"/>
      <c r="B28" s="703"/>
      <c r="C28" s="703"/>
      <c r="D28" s="703"/>
      <c r="E28" s="703"/>
      <c r="F28" s="703"/>
      <c r="G28" s="703"/>
      <c r="H28" s="703"/>
      <c r="I28" s="703"/>
      <c r="J28" s="703"/>
      <c r="K28" s="703"/>
      <c r="L28" s="703"/>
      <c r="M28" s="703"/>
      <c r="N28" s="703"/>
      <c r="O28" s="703"/>
      <c r="P28" s="703"/>
      <c r="Q28" s="703"/>
      <c r="R28" s="703"/>
      <c r="S28" s="703"/>
      <c r="T28" s="703"/>
      <c r="U28" s="703"/>
      <c r="V28" s="703"/>
      <c r="W28" s="703"/>
      <c r="X28" s="703"/>
      <c r="Y28" s="703"/>
      <c r="Z28" s="703"/>
      <c r="AA28" s="703"/>
    </row>
    <row r="29" ht="16.5" spans="1:27">
      <c r="A29" s="703"/>
      <c r="B29" s="703"/>
      <c r="C29" s="703"/>
      <c r="D29" s="703"/>
      <c r="E29" s="703"/>
      <c r="F29" s="703"/>
      <c r="G29" s="703"/>
      <c r="H29" s="703"/>
      <c r="I29" s="703"/>
      <c r="J29" s="703"/>
      <c r="K29" s="703"/>
      <c r="L29" s="703"/>
      <c r="M29" s="703"/>
      <c r="N29" s="703"/>
      <c r="O29" s="703"/>
      <c r="P29" s="703"/>
      <c r="Q29" s="703"/>
      <c r="R29" s="703"/>
      <c r="S29" s="703"/>
      <c r="T29" s="703"/>
      <c r="U29" s="703"/>
      <c r="V29" s="703"/>
      <c r="W29" s="703"/>
      <c r="X29" s="703"/>
      <c r="Y29" s="703"/>
      <c r="Z29" s="703"/>
      <c r="AA29" s="703"/>
    </row>
    <row r="30" ht="16.5" spans="1:27">
      <c r="A30" s="703"/>
      <c r="B30" s="703"/>
      <c r="C30" s="703"/>
      <c r="D30" s="703"/>
      <c r="E30" s="703"/>
      <c r="F30" s="703"/>
      <c r="G30" s="703"/>
      <c r="H30" s="703"/>
      <c r="I30" s="703"/>
      <c r="J30" s="703"/>
      <c r="K30" s="703"/>
      <c r="L30" s="703"/>
      <c r="M30" s="703"/>
      <c r="N30" s="703"/>
      <c r="O30" s="703"/>
      <c r="P30" s="703"/>
      <c r="Q30" s="703"/>
      <c r="R30" s="703"/>
      <c r="S30" s="703"/>
      <c r="T30" s="703"/>
      <c r="U30" s="703"/>
      <c r="V30" s="703"/>
      <c r="W30" s="703"/>
      <c r="X30" s="703"/>
      <c r="Y30" s="703"/>
      <c r="Z30" s="703"/>
      <c r="AA30" s="703"/>
    </row>
    <row r="31" ht="16.5" spans="1:27">
      <c r="A31" s="703"/>
      <c r="B31" s="703"/>
      <c r="C31" s="703"/>
      <c r="D31" s="703"/>
      <c r="E31" s="703"/>
      <c r="F31" s="703"/>
      <c r="G31" s="703"/>
      <c r="H31" s="703"/>
      <c r="I31" s="703"/>
      <c r="J31" s="703"/>
      <c r="K31" s="703"/>
      <c r="L31" s="703"/>
      <c r="M31" s="703"/>
      <c r="N31" s="703"/>
      <c r="O31" s="703"/>
      <c r="P31" s="703"/>
      <c r="Q31" s="703"/>
      <c r="R31" s="703"/>
      <c r="S31" s="703"/>
      <c r="T31" s="703"/>
      <c r="U31" s="703"/>
      <c r="V31" s="703"/>
      <c r="W31" s="703"/>
      <c r="X31" s="703"/>
      <c r="Y31" s="703"/>
      <c r="Z31" s="703"/>
      <c r="AA31" s="703"/>
    </row>
    <row r="32" ht="16.5" spans="1:27">
      <c r="A32" s="703"/>
      <c r="B32" s="703"/>
      <c r="C32" s="703"/>
      <c r="D32" s="703"/>
      <c r="E32" s="703"/>
      <c r="F32" s="703"/>
      <c r="G32" s="703"/>
      <c r="H32" s="703"/>
      <c r="I32" s="703"/>
      <c r="J32" s="703"/>
      <c r="K32" s="703"/>
      <c r="L32" s="703"/>
      <c r="M32" s="703"/>
      <c r="N32" s="703"/>
      <c r="O32" s="703"/>
      <c r="P32" s="703"/>
      <c r="Q32" s="703"/>
      <c r="R32" s="703"/>
      <c r="S32" s="703"/>
      <c r="T32" s="703"/>
      <c r="U32" s="703"/>
      <c r="V32" s="703"/>
      <c r="W32" s="703"/>
      <c r="X32" s="703"/>
      <c r="Y32" s="703"/>
      <c r="Z32" s="703"/>
      <c r="AA32" s="703"/>
    </row>
    <row r="33" ht="16.5" spans="1:27">
      <c r="A33" s="703"/>
      <c r="B33" s="703"/>
      <c r="C33" s="703"/>
      <c r="D33" s="703"/>
      <c r="E33" s="703"/>
      <c r="F33" s="703"/>
      <c r="G33" s="703"/>
      <c r="H33" s="703"/>
      <c r="I33" s="703"/>
      <c r="J33" s="703"/>
      <c r="K33" s="703"/>
      <c r="L33" s="703"/>
      <c r="M33" s="703"/>
      <c r="N33" s="703"/>
      <c r="O33" s="703"/>
      <c r="P33" s="703"/>
      <c r="Q33" s="703"/>
      <c r="R33" s="703"/>
      <c r="S33" s="703"/>
      <c r="T33" s="703"/>
      <c r="U33" s="703"/>
      <c r="V33" s="703"/>
      <c r="W33" s="703"/>
      <c r="X33" s="703"/>
      <c r="Y33" s="703"/>
      <c r="Z33" s="703"/>
      <c r="AA33" s="703"/>
    </row>
    <row r="34" ht="16.5" spans="1:27">
      <c r="A34" s="703"/>
      <c r="B34" s="703"/>
      <c r="C34" s="703"/>
      <c r="D34" s="703"/>
      <c r="E34" s="703"/>
      <c r="F34" s="703"/>
      <c r="G34" s="703"/>
      <c r="H34" s="703"/>
      <c r="I34" s="703"/>
      <c r="J34" s="703"/>
      <c r="K34" s="703"/>
      <c r="L34" s="703"/>
      <c r="M34" s="703"/>
      <c r="N34" s="703"/>
      <c r="O34" s="703"/>
      <c r="P34" s="703"/>
      <c r="Q34" s="703"/>
      <c r="R34" s="703"/>
      <c r="S34" s="703"/>
      <c r="T34" s="703"/>
      <c r="U34" s="703"/>
      <c r="V34" s="703"/>
      <c r="W34" s="703"/>
      <c r="X34" s="703"/>
      <c r="Y34" s="703"/>
      <c r="Z34" s="703"/>
      <c r="AA34" s="703"/>
    </row>
    <row r="35" ht="16.5" spans="1:27">
      <c r="A35" s="703"/>
      <c r="B35" s="703"/>
      <c r="C35" s="703"/>
      <c r="D35" s="703"/>
      <c r="E35" s="703"/>
      <c r="F35" s="703"/>
      <c r="G35" s="703"/>
      <c r="H35" s="703"/>
      <c r="I35" s="703"/>
      <c r="J35" s="703"/>
      <c r="K35" s="703"/>
      <c r="L35" s="703"/>
      <c r="M35" s="703"/>
      <c r="N35" s="703"/>
      <c r="O35" s="703"/>
      <c r="P35" s="703"/>
      <c r="Q35" s="703"/>
      <c r="R35" s="703"/>
      <c r="S35" s="703"/>
      <c r="T35" s="703"/>
      <c r="U35" s="703"/>
      <c r="V35" s="703"/>
      <c r="W35" s="703"/>
      <c r="X35" s="703"/>
      <c r="Y35" s="703"/>
      <c r="Z35" s="703"/>
      <c r="AA35" s="703"/>
    </row>
    <row r="36" ht="16.5" spans="1:27">
      <c r="A36" s="703"/>
      <c r="B36" s="703"/>
      <c r="C36" s="703"/>
      <c r="D36" s="703"/>
      <c r="E36" s="703"/>
      <c r="F36" s="703"/>
      <c r="G36" s="703"/>
      <c r="H36" s="703"/>
      <c r="I36" s="703"/>
      <c r="J36" s="703"/>
      <c r="K36" s="703"/>
      <c r="L36" s="703"/>
      <c r="M36" s="703"/>
      <c r="N36" s="703"/>
      <c r="O36" s="703"/>
      <c r="P36" s="703"/>
      <c r="Q36" s="703"/>
      <c r="R36" s="703"/>
      <c r="S36" s="703"/>
      <c r="T36" s="703"/>
      <c r="U36" s="703"/>
      <c r="V36" s="703"/>
      <c r="W36" s="703"/>
      <c r="X36" s="703"/>
      <c r="Y36" s="703"/>
      <c r="Z36" s="703"/>
      <c r="AA36" s="703"/>
    </row>
    <row r="37" ht="16.5" spans="1:27">
      <c r="A37" s="703"/>
      <c r="B37" s="703"/>
      <c r="C37" s="703"/>
      <c r="D37" s="703"/>
      <c r="E37" s="703"/>
      <c r="F37" s="703"/>
      <c r="G37" s="703"/>
      <c r="H37" s="703"/>
      <c r="I37" s="703"/>
      <c r="J37" s="703"/>
      <c r="K37" s="703"/>
      <c r="L37" s="703"/>
      <c r="M37" s="703"/>
      <c r="N37" s="703"/>
      <c r="O37" s="703"/>
      <c r="P37" s="703"/>
      <c r="Q37" s="703"/>
      <c r="R37" s="703"/>
      <c r="S37" s="703"/>
      <c r="T37" s="703"/>
      <c r="U37" s="703"/>
      <c r="V37" s="703"/>
      <c r="W37" s="703"/>
      <c r="X37" s="703"/>
      <c r="Y37" s="703"/>
      <c r="Z37" s="703"/>
      <c r="AA37" s="703"/>
    </row>
    <row r="38" ht="16.5" spans="1:27">
      <c r="A38" s="703"/>
      <c r="B38" s="703"/>
      <c r="C38" s="703"/>
      <c r="D38" s="703"/>
      <c r="E38" s="703"/>
      <c r="F38" s="703"/>
      <c r="G38" s="703"/>
      <c r="H38" s="703"/>
      <c r="I38" s="703"/>
      <c r="J38" s="703"/>
      <c r="K38" s="703"/>
      <c r="L38" s="703"/>
      <c r="M38" s="703"/>
      <c r="N38" s="703"/>
      <c r="O38" s="703"/>
      <c r="P38" s="703"/>
      <c r="Q38" s="703"/>
      <c r="R38" s="703"/>
      <c r="S38" s="703"/>
      <c r="T38" s="703"/>
      <c r="U38" s="703"/>
      <c r="V38" s="703"/>
      <c r="W38" s="703"/>
      <c r="X38" s="703"/>
      <c r="Y38" s="703"/>
      <c r="Z38" s="703"/>
      <c r="AA38" s="703"/>
    </row>
    <row r="39" ht="16.5" spans="1:27">
      <c r="A39" s="703"/>
      <c r="B39" s="703"/>
      <c r="C39" s="703"/>
      <c r="D39" s="703"/>
      <c r="E39" s="703"/>
      <c r="F39" s="703"/>
      <c r="G39" s="703"/>
      <c r="H39" s="703"/>
      <c r="I39" s="703"/>
      <c r="J39" s="703"/>
      <c r="K39" s="703"/>
      <c r="L39" s="703"/>
      <c r="M39" s="703"/>
      <c r="N39" s="703"/>
      <c r="O39" s="703"/>
      <c r="P39" s="703"/>
      <c r="Q39" s="703"/>
      <c r="R39" s="703"/>
      <c r="S39" s="703"/>
      <c r="T39" s="703"/>
      <c r="U39" s="703"/>
      <c r="V39" s="703"/>
      <c r="W39" s="703"/>
      <c r="X39" s="703"/>
      <c r="Y39" s="703"/>
      <c r="Z39" s="703"/>
      <c r="AA39" s="703"/>
    </row>
    <row r="40" ht="16.5" spans="1:27">
      <c r="A40" s="703"/>
      <c r="B40" s="703"/>
      <c r="C40" s="703"/>
      <c r="D40" s="703"/>
      <c r="E40" s="703"/>
      <c r="F40" s="703"/>
      <c r="G40" s="703"/>
      <c r="H40" s="703"/>
      <c r="I40" s="703"/>
      <c r="J40" s="703"/>
      <c r="K40" s="703"/>
      <c r="L40" s="703"/>
      <c r="M40" s="703"/>
      <c r="N40" s="703"/>
      <c r="O40" s="703"/>
      <c r="P40" s="703"/>
      <c r="Q40" s="703"/>
      <c r="R40" s="703"/>
      <c r="S40" s="703"/>
      <c r="T40" s="703"/>
      <c r="U40" s="703"/>
      <c r="V40" s="703"/>
      <c r="W40" s="703"/>
      <c r="X40" s="703"/>
      <c r="Y40" s="703"/>
      <c r="Z40" s="703"/>
      <c r="AA40" s="703"/>
    </row>
    <row r="41" ht="16.5" spans="1:27">
      <c r="A41" s="703"/>
      <c r="B41" s="703"/>
      <c r="C41" s="703"/>
      <c r="D41" s="703"/>
      <c r="E41" s="703"/>
      <c r="F41" s="703"/>
      <c r="G41" s="703"/>
      <c r="H41" s="703"/>
      <c r="I41" s="703"/>
      <c r="J41" s="703"/>
      <c r="K41" s="703"/>
      <c r="L41" s="703"/>
      <c r="M41" s="703"/>
      <c r="N41" s="703"/>
      <c r="O41" s="703"/>
      <c r="P41" s="703"/>
      <c r="Q41" s="703"/>
      <c r="R41" s="703"/>
      <c r="S41" s="703"/>
      <c r="T41" s="703"/>
      <c r="U41" s="703"/>
      <c r="V41" s="703"/>
      <c r="W41" s="703"/>
      <c r="X41" s="703"/>
      <c r="Y41" s="703"/>
      <c r="Z41" s="703"/>
      <c r="AA41" s="703"/>
    </row>
    <row r="42" ht="16.5" spans="1:27">
      <c r="A42" s="703"/>
      <c r="B42" s="703"/>
      <c r="C42" s="703"/>
      <c r="D42" s="703"/>
      <c r="E42" s="703"/>
      <c r="F42" s="703"/>
      <c r="G42" s="703"/>
      <c r="H42" s="703"/>
      <c r="I42" s="703"/>
      <c r="J42" s="703"/>
      <c r="K42" s="703"/>
      <c r="L42" s="703"/>
      <c r="M42" s="703"/>
      <c r="N42" s="703"/>
      <c r="O42" s="703"/>
      <c r="P42" s="703"/>
      <c r="Q42" s="703"/>
      <c r="R42" s="703"/>
      <c r="S42" s="703"/>
      <c r="T42" s="703"/>
      <c r="U42" s="703"/>
      <c r="V42" s="703"/>
      <c r="W42" s="703"/>
      <c r="X42" s="703"/>
      <c r="Y42" s="703"/>
      <c r="Z42" s="703"/>
      <c r="AA42" s="703"/>
    </row>
    <row r="43" ht="16.5" spans="1:27">
      <c r="A43" s="703"/>
      <c r="B43" s="703"/>
      <c r="C43" s="703"/>
      <c r="D43" s="703"/>
      <c r="E43" s="703"/>
      <c r="F43" s="703"/>
      <c r="G43" s="703"/>
      <c r="H43" s="703"/>
      <c r="I43" s="703"/>
      <c r="J43" s="703"/>
      <c r="K43" s="703"/>
      <c r="L43" s="703"/>
      <c r="M43" s="703"/>
      <c r="N43" s="703"/>
      <c r="O43" s="703"/>
      <c r="P43" s="703"/>
      <c r="Q43" s="703"/>
      <c r="R43" s="703"/>
      <c r="S43" s="703"/>
      <c r="T43" s="703"/>
      <c r="U43" s="703"/>
      <c r="V43" s="703"/>
      <c r="W43" s="703"/>
      <c r="X43" s="703"/>
      <c r="Y43" s="703"/>
      <c r="Z43" s="703"/>
      <c r="AA43" s="703"/>
    </row>
    <row r="44" ht="16.5" spans="1:27">
      <c r="A44" s="703"/>
      <c r="B44" s="703"/>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row>
    <row r="45" ht="16.5" spans="1:27">
      <c r="A45" s="703"/>
      <c r="B45" s="703"/>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row>
    <row r="46" ht="16.5" spans="1:27">
      <c r="A46" s="703"/>
      <c r="B46" s="703"/>
      <c r="C46" s="703"/>
      <c r="D46" s="703"/>
      <c r="E46" s="703"/>
      <c r="F46" s="703"/>
      <c r="G46" s="703"/>
      <c r="H46" s="703"/>
      <c r="I46" s="703"/>
      <c r="J46" s="703"/>
      <c r="K46" s="703"/>
      <c r="L46" s="703"/>
      <c r="M46" s="703"/>
      <c r="N46" s="703"/>
      <c r="O46" s="703"/>
      <c r="P46" s="703"/>
      <c r="Q46" s="703"/>
      <c r="R46" s="703"/>
      <c r="S46" s="703"/>
      <c r="T46" s="703"/>
      <c r="U46" s="703"/>
      <c r="V46" s="703"/>
      <c r="W46" s="703"/>
      <c r="X46" s="703"/>
      <c r="Y46" s="703"/>
      <c r="Z46" s="703"/>
      <c r="AA46" s="703"/>
    </row>
    <row r="47" ht="16.5" spans="1:27">
      <c r="A47" s="703"/>
      <c r="B47" s="703"/>
      <c r="C47" s="703"/>
      <c r="D47" s="703"/>
      <c r="E47" s="703"/>
      <c r="F47" s="703"/>
      <c r="G47" s="703"/>
      <c r="H47" s="703"/>
      <c r="I47" s="703"/>
      <c r="J47" s="703"/>
      <c r="K47" s="703"/>
      <c r="L47" s="703"/>
      <c r="M47" s="703"/>
      <c r="N47" s="703"/>
      <c r="O47" s="703"/>
      <c r="P47" s="703"/>
      <c r="Q47" s="703"/>
      <c r="R47" s="703"/>
      <c r="S47" s="703"/>
      <c r="T47" s="703"/>
      <c r="U47" s="703"/>
      <c r="V47" s="703"/>
      <c r="W47" s="703"/>
      <c r="X47" s="703"/>
      <c r="Y47" s="703"/>
      <c r="Z47" s="703"/>
      <c r="AA47" s="703"/>
    </row>
    <row r="48" ht="16.5" spans="1:27">
      <c r="A48" s="703"/>
      <c r="B48" s="703"/>
      <c r="C48" s="703"/>
      <c r="D48" s="703"/>
      <c r="E48" s="703"/>
      <c r="F48" s="703"/>
      <c r="G48" s="703"/>
      <c r="H48" s="703"/>
      <c r="I48" s="703"/>
      <c r="J48" s="703"/>
      <c r="K48" s="703"/>
      <c r="L48" s="703"/>
      <c r="M48" s="703"/>
      <c r="N48" s="703"/>
      <c r="O48" s="703"/>
      <c r="P48" s="703"/>
      <c r="Q48" s="703"/>
      <c r="R48" s="703"/>
      <c r="S48" s="703"/>
      <c r="T48" s="703"/>
      <c r="U48" s="703"/>
      <c r="V48" s="703"/>
      <c r="W48" s="703"/>
      <c r="X48" s="703"/>
      <c r="Y48" s="703"/>
      <c r="Z48" s="703"/>
      <c r="AA48" s="703"/>
    </row>
    <row r="49" ht="16.5" spans="1:27">
      <c r="A49" s="703"/>
      <c r="B49" s="703"/>
      <c r="C49" s="703"/>
      <c r="D49" s="703"/>
      <c r="E49" s="703"/>
      <c r="F49" s="703"/>
      <c r="G49" s="703"/>
      <c r="H49" s="703"/>
      <c r="I49" s="703"/>
      <c r="J49" s="703"/>
      <c r="K49" s="703"/>
      <c r="L49" s="703"/>
      <c r="M49" s="703"/>
      <c r="N49" s="703"/>
      <c r="O49" s="703"/>
      <c r="P49" s="703"/>
      <c r="Q49" s="703"/>
      <c r="R49" s="703"/>
      <c r="S49" s="703"/>
      <c r="T49" s="703"/>
      <c r="U49" s="703"/>
      <c r="V49" s="703"/>
      <c r="W49" s="703"/>
      <c r="X49" s="703"/>
      <c r="Y49" s="703"/>
      <c r="Z49" s="703"/>
      <c r="AA49" s="703"/>
    </row>
    <row r="50" ht="16.5" spans="1:27">
      <c r="A50" s="703"/>
      <c r="B50" s="703"/>
      <c r="C50" s="703"/>
      <c r="D50" s="703"/>
      <c r="E50" s="703"/>
      <c r="F50" s="703"/>
      <c r="G50" s="703"/>
      <c r="H50" s="703"/>
      <c r="I50" s="703"/>
      <c r="J50" s="703"/>
      <c r="K50" s="703"/>
      <c r="L50" s="703"/>
      <c r="M50" s="703"/>
      <c r="N50" s="703"/>
      <c r="O50" s="703"/>
      <c r="P50" s="703"/>
      <c r="Q50" s="703"/>
      <c r="R50" s="703"/>
      <c r="S50" s="703"/>
      <c r="T50" s="703"/>
      <c r="U50" s="703"/>
      <c r="V50" s="703"/>
      <c r="W50" s="703"/>
      <c r="X50" s="703"/>
      <c r="Y50" s="703"/>
      <c r="Z50" s="703"/>
      <c r="AA50" s="703"/>
    </row>
    <row r="51" ht="16.5" spans="1:27">
      <c r="A51" s="703"/>
      <c r="B51" s="703"/>
      <c r="C51" s="703"/>
      <c r="D51" s="703"/>
      <c r="E51" s="703"/>
      <c r="F51" s="703"/>
      <c r="G51" s="703"/>
      <c r="H51" s="703"/>
      <c r="I51" s="703"/>
      <c r="J51" s="703"/>
      <c r="K51" s="703"/>
      <c r="L51" s="703"/>
      <c r="M51" s="703"/>
      <c r="N51" s="703"/>
      <c r="O51" s="703"/>
      <c r="P51" s="703"/>
      <c r="Q51" s="703"/>
      <c r="R51" s="703"/>
      <c r="S51" s="703"/>
      <c r="T51" s="703"/>
      <c r="U51" s="703"/>
      <c r="V51" s="703"/>
      <c r="W51" s="703"/>
      <c r="X51" s="703"/>
      <c r="Y51" s="703"/>
      <c r="Z51" s="703"/>
      <c r="AA51" s="703"/>
    </row>
    <row r="52" ht="16.5" spans="1:27">
      <c r="A52" s="703"/>
      <c r="B52" s="703"/>
      <c r="C52" s="703"/>
      <c r="D52" s="703"/>
      <c r="E52" s="703"/>
      <c r="F52" s="703"/>
      <c r="G52" s="703"/>
      <c r="H52" s="703"/>
      <c r="I52" s="703"/>
      <c r="J52" s="703"/>
      <c r="K52" s="703"/>
      <c r="L52" s="703"/>
      <c r="M52" s="703"/>
      <c r="N52" s="703"/>
      <c r="O52" s="703"/>
      <c r="P52" s="703"/>
      <c r="Q52" s="703"/>
      <c r="R52" s="703"/>
      <c r="S52" s="703"/>
      <c r="T52" s="703"/>
      <c r="U52" s="703"/>
      <c r="V52" s="703"/>
      <c r="W52" s="703"/>
      <c r="X52" s="703"/>
      <c r="Y52" s="703"/>
      <c r="Z52" s="703"/>
      <c r="AA52" s="703"/>
    </row>
    <row r="53" ht="16.5" spans="1:27">
      <c r="A53" s="703"/>
      <c r="B53" s="703"/>
      <c r="C53" s="703"/>
      <c r="D53" s="703"/>
      <c r="E53" s="703"/>
      <c r="F53" s="703"/>
      <c r="G53" s="703"/>
      <c r="H53" s="703"/>
      <c r="I53" s="703"/>
      <c r="J53" s="703"/>
      <c r="K53" s="703"/>
      <c r="L53" s="703"/>
      <c r="M53" s="703"/>
      <c r="N53" s="703"/>
      <c r="O53" s="703"/>
      <c r="P53" s="703"/>
      <c r="Q53" s="703"/>
      <c r="R53" s="703"/>
      <c r="S53" s="703"/>
      <c r="T53" s="703"/>
      <c r="U53" s="703"/>
      <c r="V53" s="703"/>
      <c r="W53" s="703"/>
      <c r="X53" s="703"/>
      <c r="Y53" s="703"/>
      <c r="Z53" s="703"/>
      <c r="AA53" s="703"/>
    </row>
    <row r="54" ht="16.5" spans="1:27">
      <c r="A54" s="703"/>
      <c r="B54" s="703"/>
      <c r="C54" s="703"/>
      <c r="D54" s="703"/>
      <c r="E54" s="703"/>
      <c r="F54" s="703"/>
      <c r="G54" s="703"/>
      <c r="H54" s="703"/>
      <c r="I54" s="703"/>
      <c r="J54" s="703"/>
      <c r="K54" s="703"/>
      <c r="L54" s="703"/>
      <c r="M54" s="703"/>
      <c r="N54" s="703"/>
      <c r="O54" s="703"/>
      <c r="P54" s="703"/>
      <c r="Q54" s="703"/>
      <c r="R54" s="703"/>
      <c r="S54" s="703"/>
      <c r="T54" s="703"/>
      <c r="U54" s="703"/>
      <c r="V54" s="703"/>
      <c r="W54" s="703"/>
      <c r="X54" s="703"/>
      <c r="Y54" s="703"/>
      <c r="Z54" s="703"/>
      <c r="AA54" s="703"/>
    </row>
    <row r="55" ht="16.5" spans="1:27">
      <c r="A55" s="703"/>
      <c r="B55" s="703"/>
      <c r="C55" s="703"/>
      <c r="D55" s="703"/>
      <c r="E55" s="703"/>
      <c r="F55" s="703"/>
      <c r="G55" s="703"/>
      <c r="H55" s="703"/>
      <c r="I55" s="703"/>
      <c r="J55" s="703"/>
      <c r="K55" s="703"/>
      <c r="L55" s="703"/>
      <c r="M55" s="703"/>
      <c r="N55" s="703"/>
      <c r="O55" s="703"/>
      <c r="P55" s="703"/>
      <c r="Q55" s="703"/>
      <c r="R55" s="703"/>
      <c r="S55" s="703"/>
      <c r="T55" s="703"/>
      <c r="U55" s="703"/>
      <c r="V55" s="703"/>
      <c r="W55" s="703"/>
      <c r="X55" s="703"/>
      <c r="Y55" s="703"/>
      <c r="Z55" s="703"/>
      <c r="AA55" s="703"/>
    </row>
    <row r="56" ht="16.5" spans="1:27">
      <c r="A56" s="703"/>
      <c r="B56" s="703"/>
      <c r="C56" s="703"/>
      <c r="D56" s="703"/>
      <c r="E56" s="703"/>
      <c r="F56" s="703"/>
      <c r="G56" s="703"/>
      <c r="H56" s="703"/>
      <c r="I56" s="703"/>
      <c r="J56" s="703"/>
      <c r="K56" s="703"/>
      <c r="L56" s="703"/>
      <c r="M56" s="703"/>
      <c r="N56" s="703"/>
      <c r="O56" s="703"/>
      <c r="P56" s="703"/>
      <c r="Q56" s="703"/>
      <c r="R56" s="703"/>
      <c r="S56" s="703"/>
      <c r="T56" s="703"/>
      <c r="U56" s="703"/>
      <c r="V56" s="703"/>
      <c r="W56" s="703"/>
      <c r="X56" s="703"/>
      <c r="Y56" s="703"/>
      <c r="Z56" s="703"/>
      <c r="AA56" s="703"/>
    </row>
    <row r="57" ht="16.5" spans="1:27">
      <c r="A57" s="703"/>
      <c r="B57" s="703"/>
      <c r="C57" s="703"/>
      <c r="D57" s="703"/>
      <c r="E57" s="703"/>
      <c r="F57" s="703"/>
      <c r="G57" s="703"/>
      <c r="H57" s="703"/>
      <c r="I57" s="703"/>
      <c r="J57" s="703"/>
      <c r="K57" s="703"/>
      <c r="L57" s="703"/>
      <c r="M57" s="703"/>
      <c r="N57" s="703"/>
      <c r="O57" s="703"/>
      <c r="P57" s="703"/>
      <c r="Q57" s="703"/>
      <c r="R57" s="703"/>
      <c r="S57" s="703"/>
      <c r="T57" s="703"/>
      <c r="U57" s="703"/>
      <c r="V57" s="703"/>
      <c r="W57" s="703"/>
      <c r="X57" s="703"/>
      <c r="Y57" s="703"/>
      <c r="Z57" s="703"/>
      <c r="AA57" s="703"/>
    </row>
    <row r="58" ht="16.5" spans="1:27">
      <c r="A58" s="703"/>
      <c r="B58" s="703"/>
      <c r="C58" s="703"/>
      <c r="D58" s="703"/>
      <c r="E58" s="703"/>
      <c r="F58" s="703"/>
      <c r="G58" s="703"/>
      <c r="H58" s="703"/>
      <c r="I58" s="703"/>
      <c r="J58" s="703"/>
      <c r="K58" s="703"/>
      <c r="L58" s="703"/>
      <c r="M58" s="703"/>
      <c r="N58" s="703"/>
      <c r="O58" s="703"/>
      <c r="P58" s="703"/>
      <c r="Q58" s="703"/>
      <c r="R58" s="703"/>
      <c r="S58" s="703"/>
      <c r="T58" s="703"/>
      <c r="U58" s="703"/>
      <c r="V58" s="703"/>
      <c r="W58" s="703"/>
      <c r="X58" s="703"/>
      <c r="Y58" s="703"/>
      <c r="Z58" s="703"/>
      <c r="AA58" s="703"/>
    </row>
    <row r="59" ht="16.5" spans="1:27">
      <c r="A59" s="703"/>
      <c r="B59" s="703"/>
      <c r="C59" s="703"/>
      <c r="D59" s="703"/>
      <c r="E59" s="703"/>
      <c r="F59" s="703"/>
      <c r="G59" s="703"/>
      <c r="H59" s="703"/>
      <c r="I59" s="703"/>
      <c r="J59" s="703"/>
      <c r="K59" s="703"/>
      <c r="L59" s="703"/>
      <c r="M59" s="703"/>
      <c r="N59" s="703"/>
      <c r="O59" s="703"/>
      <c r="P59" s="703"/>
      <c r="Q59" s="703"/>
      <c r="R59" s="703"/>
      <c r="S59" s="703"/>
      <c r="T59" s="703"/>
      <c r="U59" s="703"/>
      <c r="V59" s="703"/>
      <c r="W59" s="703"/>
      <c r="X59" s="703"/>
      <c r="Y59" s="703"/>
      <c r="Z59" s="703"/>
      <c r="AA59" s="703"/>
    </row>
    <row r="60" ht="16.5" spans="1:27">
      <c r="A60" s="703"/>
      <c r="B60" s="703"/>
      <c r="C60" s="703"/>
      <c r="D60" s="703"/>
      <c r="E60" s="703"/>
      <c r="F60" s="703"/>
      <c r="G60" s="703"/>
      <c r="H60" s="703"/>
      <c r="I60" s="703"/>
      <c r="J60" s="703"/>
      <c r="K60" s="703"/>
      <c r="L60" s="703"/>
      <c r="M60" s="703"/>
      <c r="N60" s="703"/>
      <c r="O60" s="703"/>
      <c r="P60" s="703"/>
      <c r="Q60" s="703"/>
      <c r="R60" s="703"/>
      <c r="S60" s="703"/>
      <c r="T60" s="703"/>
      <c r="U60" s="703"/>
      <c r="V60" s="703"/>
      <c r="W60" s="703"/>
      <c r="X60" s="703"/>
      <c r="Y60" s="703"/>
      <c r="Z60" s="703"/>
      <c r="AA60" s="703"/>
    </row>
    <row r="61" ht="16.5" spans="1:27">
      <c r="A61" s="703"/>
      <c r="B61" s="703"/>
      <c r="C61" s="703"/>
      <c r="D61" s="703"/>
      <c r="E61" s="703"/>
      <c r="F61" s="703"/>
      <c r="G61" s="703"/>
      <c r="H61" s="703"/>
      <c r="I61" s="703"/>
      <c r="J61" s="703"/>
      <c r="K61" s="703"/>
      <c r="L61" s="703"/>
      <c r="M61" s="703"/>
      <c r="N61" s="703"/>
      <c r="O61" s="703"/>
      <c r="P61" s="703"/>
      <c r="Q61" s="703"/>
      <c r="R61" s="703"/>
      <c r="S61" s="703"/>
      <c r="T61" s="703"/>
      <c r="U61" s="703"/>
      <c r="V61" s="703"/>
      <c r="W61" s="703"/>
      <c r="X61" s="703"/>
      <c r="Y61" s="703"/>
      <c r="Z61" s="703"/>
      <c r="AA61" s="703"/>
    </row>
    <row r="62" ht="16.5" spans="1:27">
      <c r="A62" s="703"/>
      <c r="B62" s="703"/>
      <c r="C62" s="703"/>
      <c r="D62" s="703"/>
      <c r="E62" s="703"/>
      <c r="F62" s="703"/>
      <c r="G62" s="703"/>
      <c r="H62" s="703"/>
      <c r="I62" s="703"/>
      <c r="J62" s="703"/>
      <c r="K62" s="703"/>
      <c r="L62" s="703"/>
      <c r="M62" s="703"/>
      <c r="N62" s="703"/>
      <c r="O62" s="703"/>
      <c r="P62" s="703"/>
      <c r="Q62" s="703"/>
      <c r="R62" s="703"/>
      <c r="S62" s="703"/>
      <c r="T62" s="703"/>
      <c r="U62" s="703"/>
      <c r="V62" s="703"/>
      <c r="W62" s="703"/>
      <c r="X62" s="703"/>
      <c r="Y62" s="703"/>
      <c r="Z62" s="703"/>
      <c r="AA62" s="703"/>
    </row>
    <row r="63" ht="16.5" spans="1:27">
      <c r="A63" s="703"/>
      <c r="B63" s="703"/>
      <c r="C63" s="703"/>
      <c r="D63" s="703"/>
      <c r="E63" s="703"/>
      <c r="F63" s="703"/>
      <c r="G63" s="703"/>
      <c r="H63" s="703"/>
      <c r="I63" s="703"/>
      <c r="J63" s="703"/>
      <c r="K63" s="703"/>
      <c r="L63" s="703"/>
      <c r="M63" s="703"/>
      <c r="N63" s="703"/>
      <c r="O63" s="703"/>
      <c r="P63" s="703"/>
      <c r="Q63" s="703"/>
      <c r="R63" s="703"/>
      <c r="S63" s="703"/>
      <c r="T63" s="703"/>
      <c r="U63" s="703"/>
      <c r="V63" s="703"/>
      <c r="W63" s="703"/>
      <c r="X63" s="703"/>
      <c r="Y63" s="703"/>
      <c r="Z63" s="703"/>
      <c r="AA63" s="703"/>
    </row>
    <row r="64" ht="16.5" spans="1:27">
      <c r="A64" s="703"/>
      <c r="B64" s="703"/>
      <c r="C64" s="703"/>
      <c r="D64" s="703"/>
      <c r="E64" s="703"/>
      <c r="F64" s="703"/>
      <c r="G64" s="703"/>
      <c r="H64" s="703"/>
      <c r="I64" s="703"/>
      <c r="J64" s="703"/>
      <c r="K64" s="703"/>
      <c r="L64" s="703"/>
      <c r="M64" s="703"/>
      <c r="N64" s="703"/>
      <c r="O64" s="703"/>
      <c r="P64" s="703"/>
      <c r="Q64" s="703"/>
      <c r="R64" s="703"/>
      <c r="S64" s="703"/>
      <c r="T64" s="703"/>
      <c r="U64" s="703"/>
      <c r="V64" s="703"/>
      <c r="W64" s="703"/>
      <c r="X64" s="703"/>
      <c r="Y64" s="703"/>
      <c r="Z64" s="703"/>
      <c r="AA64" s="703"/>
    </row>
    <row r="65" ht="16.5" spans="1:27">
      <c r="A65" s="703"/>
      <c r="B65" s="703"/>
      <c r="C65" s="703"/>
      <c r="D65" s="703"/>
      <c r="E65" s="703"/>
      <c r="F65" s="703"/>
      <c r="G65" s="703"/>
      <c r="H65" s="703"/>
      <c r="I65" s="703"/>
      <c r="J65" s="703"/>
      <c r="K65" s="703"/>
      <c r="L65" s="703"/>
      <c r="M65" s="703"/>
      <c r="N65" s="703"/>
      <c r="O65" s="703"/>
      <c r="P65" s="703"/>
      <c r="Q65" s="703"/>
      <c r="R65" s="703"/>
      <c r="S65" s="703"/>
      <c r="T65" s="703"/>
      <c r="U65" s="703"/>
      <c r="V65" s="703"/>
      <c r="W65" s="703"/>
      <c r="X65" s="703"/>
      <c r="Y65" s="703"/>
      <c r="Z65" s="703"/>
      <c r="AA65" s="703"/>
    </row>
    <row r="66" ht="16.5" spans="1:27">
      <c r="A66" s="703"/>
      <c r="B66" s="703"/>
      <c r="C66" s="703"/>
      <c r="D66" s="703"/>
      <c r="E66" s="703"/>
      <c r="F66" s="703"/>
      <c r="G66" s="703"/>
      <c r="H66" s="703"/>
      <c r="I66" s="703"/>
      <c r="J66" s="703"/>
      <c r="K66" s="703"/>
      <c r="L66" s="703"/>
      <c r="M66" s="703"/>
      <c r="N66" s="703"/>
      <c r="O66" s="703"/>
      <c r="P66" s="703"/>
      <c r="Q66" s="703"/>
      <c r="R66" s="703"/>
      <c r="S66" s="703"/>
      <c r="T66" s="703"/>
      <c r="U66" s="703"/>
      <c r="V66" s="703"/>
      <c r="W66" s="703"/>
      <c r="X66" s="703"/>
      <c r="Y66" s="703"/>
      <c r="Z66" s="703"/>
      <c r="AA66" s="703"/>
    </row>
    <row r="67" ht="16.5" spans="1:27">
      <c r="A67" s="703"/>
      <c r="B67" s="703"/>
      <c r="C67" s="703"/>
      <c r="D67" s="703"/>
      <c r="E67" s="703"/>
      <c r="F67" s="703"/>
      <c r="G67" s="703"/>
      <c r="H67" s="703"/>
      <c r="I67" s="703"/>
      <c r="J67" s="703"/>
      <c r="K67" s="703"/>
      <c r="L67" s="703"/>
      <c r="M67" s="703"/>
      <c r="N67" s="703"/>
      <c r="O67" s="703"/>
      <c r="P67" s="703"/>
      <c r="Q67" s="703"/>
      <c r="R67" s="703"/>
      <c r="S67" s="703"/>
      <c r="T67" s="703"/>
      <c r="U67" s="703"/>
      <c r="V67" s="703"/>
      <c r="W67" s="703"/>
      <c r="X67" s="703"/>
      <c r="Y67" s="703"/>
      <c r="Z67" s="703"/>
      <c r="AA67" s="703"/>
    </row>
    <row r="68" ht="16.5" spans="1:27">
      <c r="A68" s="703"/>
      <c r="B68" s="703"/>
      <c r="C68" s="703"/>
      <c r="D68" s="703"/>
      <c r="E68" s="703"/>
      <c r="F68" s="703"/>
      <c r="G68" s="703"/>
      <c r="H68" s="703"/>
      <c r="I68" s="703"/>
      <c r="J68" s="703"/>
      <c r="K68" s="703"/>
      <c r="L68" s="703"/>
      <c r="M68" s="703"/>
      <c r="N68" s="703"/>
      <c r="O68" s="703"/>
      <c r="P68" s="703"/>
      <c r="Q68" s="703"/>
      <c r="R68" s="703"/>
      <c r="S68" s="703"/>
      <c r="T68" s="703"/>
      <c r="U68" s="703"/>
      <c r="V68" s="703"/>
      <c r="W68" s="703"/>
      <c r="X68" s="703"/>
      <c r="Y68" s="703"/>
      <c r="Z68" s="703"/>
      <c r="AA68" s="703"/>
    </row>
    <row r="69" ht="16.5" spans="1:27">
      <c r="A69" s="703"/>
      <c r="B69" s="703"/>
      <c r="C69" s="703"/>
      <c r="D69" s="703"/>
      <c r="E69" s="703"/>
      <c r="F69" s="703"/>
      <c r="G69" s="703"/>
      <c r="H69" s="703"/>
      <c r="I69" s="703"/>
      <c r="J69" s="703"/>
      <c r="K69" s="703"/>
      <c r="L69" s="703"/>
      <c r="M69" s="703"/>
      <c r="N69" s="703"/>
      <c r="O69" s="703"/>
      <c r="P69" s="703"/>
      <c r="Q69" s="703"/>
      <c r="R69" s="703"/>
      <c r="S69" s="703"/>
      <c r="T69" s="703"/>
      <c r="U69" s="703"/>
      <c r="V69" s="703"/>
      <c r="W69" s="703"/>
      <c r="X69" s="703"/>
      <c r="Y69" s="703"/>
      <c r="Z69" s="703"/>
      <c r="AA69" s="703"/>
    </row>
    <row r="70" ht="16.5" spans="1:27">
      <c r="A70" s="703"/>
      <c r="B70" s="703"/>
      <c r="C70" s="703"/>
      <c r="D70" s="703"/>
      <c r="E70" s="703"/>
      <c r="F70" s="703"/>
      <c r="G70" s="703"/>
      <c r="H70" s="703"/>
      <c r="I70" s="703"/>
      <c r="J70" s="703"/>
      <c r="K70" s="703"/>
      <c r="L70" s="703"/>
      <c r="M70" s="703"/>
      <c r="N70" s="703"/>
      <c r="O70" s="703"/>
      <c r="P70" s="703"/>
      <c r="Q70" s="703"/>
      <c r="R70" s="703"/>
      <c r="S70" s="703"/>
      <c r="T70" s="703"/>
      <c r="U70" s="703"/>
      <c r="V70" s="703"/>
      <c r="W70" s="703"/>
      <c r="X70" s="703"/>
      <c r="Y70" s="703"/>
      <c r="Z70" s="703"/>
      <c r="AA70" s="703"/>
    </row>
    <row r="71" ht="16.5" spans="1:27">
      <c r="A71" s="703"/>
      <c r="B71" s="703"/>
      <c r="C71" s="703"/>
      <c r="D71" s="703"/>
      <c r="E71" s="703"/>
      <c r="F71" s="703"/>
      <c r="G71" s="703"/>
      <c r="H71" s="703"/>
      <c r="I71" s="703"/>
      <c r="J71" s="703"/>
      <c r="K71" s="703"/>
      <c r="L71" s="703"/>
      <c r="M71" s="703"/>
      <c r="N71" s="703"/>
      <c r="O71" s="703"/>
      <c r="P71" s="703"/>
      <c r="Q71" s="703"/>
      <c r="R71" s="703"/>
      <c r="S71" s="703"/>
      <c r="T71" s="703"/>
      <c r="U71" s="703"/>
      <c r="V71" s="703"/>
      <c r="W71" s="703"/>
      <c r="X71" s="703"/>
      <c r="Y71" s="703"/>
      <c r="Z71" s="703"/>
      <c r="AA71" s="703"/>
    </row>
    <row r="72" ht="16.5" spans="1:27">
      <c r="A72" s="703"/>
      <c r="B72" s="703"/>
      <c r="C72" s="703"/>
      <c r="D72" s="703"/>
      <c r="E72" s="703"/>
      <c r="F72" s="703"/>
      <c r="G72" s="703"/>
      <c r="H72" s="703"/>
      <c r="I72" s="703"/>
      <c r="J72" s="703"/>
      <c r="K72" s="703"/>
      <c r="L72" s="703"/>
      <c r="M72" s="703"/>
      <c r="N72" s="703"/>
      <c r="O72" s="703"/>
      <c r="P72" s="703"/>
      <c r="Q72" s="703"/>
      <c r="R72" s="703"/>
      <c r="S72" s="703"/>
      <c r="T72" s="703"/>
      <c r="U72" s="703"/>
      <c r="V72" s="703"/>
      <c r="W72" s="703"/>
      <c r="X72" s="703"/>
      <c r="Y72" s="703"/>
      <c r="Z72" s="703"/>
      <c r="AA72" s="703"/>
    </row>
    <row r="73" ht="16.5" spans="1:27">
      <c r="A73" s="703"/>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row>
    <row r="74" ht="16.5" spans="1:27">
      <c r="A74" s="703"/>
      <c r="B74" s="703"/>
      <c r="C74" s="703"/>
      <c r="D74" s="703"/>
      <c r="E74" s="703"/>
      <c r="F74" s="703"/>
      <c r="G74" s="703"/>
      <c r="H74" s="703"/>
      <c r="I74" s="703"/>
      <c r="J74" s="703"/>
      <c r="K74" s="703"/>
      <c r="L74" s="703"/>
      <c r="M74" s="703"/>
      <c r="N74" s="703"/>
      <c r="O74" s="703"/>
      <c r="P74" s="703"/>
      <c r="Q74" s="703"/>
      <c r="R74" s="703"/>
      <c r="S74" s="703"/>
      <c r="T74" s="703"/>
      <c r="U74" s="703"/>
      <c r="V74" s="703"/>
      <c r="W74" s="703"/>
      <c r="X74" s="703"/>
      <c r="Y74" s="703"/>
      <c r="Z74" s="703"/>
      <c r="AA74" s="703"/>
    </row>
    <row r="75" ht="16.5" spans="1:27">
      <c r="A75" s="703"/>
      <c r="B75" s="703"/>
      <c r="C75" s="703"/>
      <c r="D75" s="703"/>
      <c r="E75" s="703"/>
      <c r="F75" s="703"/>
      <c r="G75" s="703"/>
      <c r="H75" s="703"/>
      <c r="I75" s="703"/>
      <c r="J75" s="703"/>
      <c r="K75" s="703"/>
      <c r="L75" s="703"/>
      <c r="M75" s="703"/>
      <c r="N75" s="703"/>
      <c r="O75" s="703"/>
      <c r="P75" s="703"/>
      <c r="Q75" s="703"/>
      <c r="R75" s="703"/>
      <c r="S75" s="703"/>
      <c r="T75" s="703"/>
      <c r="U75" s="703"/>
      <c r="V75" s="703"/>
      <c r="W75" s="703"/>
      <c r="X75" s="703"/>
      <c r="Y75" s="703"/>
      <c r="Z75" s="703"/>
      <c r="AA75" s="703"/>
    </row>
    <row r="76" ht="16.5" spans="1:27">
      <c r="A76" s="703"/>
      <c r="B76" s="703"/>
      <c r="C76" s="703"/>
      <c r="D76" s="703"/>
      <c r="E76" s="703"/>
      <c r="F76" s="703"/>
      <c r="G76" s="703"/>
      <c r="H76" s="703"/>
      <c r="I76" s="703"/>
      <c r="J76" s="703"/>
      <c r="K76" s="703"/>
      <c r="L76" s="703"/>
      <c r="M76" s="703"/>
      <c r="N76" s="703"/>
      <c r="O76" s="703"/>
      <c r="P76" s="703"/>
      <c r="Q76" s="703"/>
      <c r="R76" s="703"/>
      <c r="S76" s="703"/>
      <c r="T76" s="703"/>
      <c r="U76" s="703"/>
      <c r="V76" s="703"/>
      <c r="W76" s="703"/>
      <c r="X76" s="703"/>
      <c r="Y76" s="703"/>
      <c r="Z76" s="703"/>
      <c r="AA76" s="703"/>
    </row>
    <row r="77" ht="16.5" spans="1:27">
      <c r="A77" s="703"/>
      <c r="B77" s="703"/>
      <c r="C77" s="703"/>
      <c r="D77" s="703"/>
      <c r="E77" s="703"/>
      <c r="F77" s="703"/>
      <c r="G77" s="703"/>
      <c r="H77" s="703"/>
      <c r="I77" s="703"/>
      <c r="J77" s="703"/>
      <c r="K77" s="703"/>
      <c r="L77" s="703"/>
      <c r="M77" s="703"/>
      <c r="N77" s="703"/>
      <c r="O77" s="703"/>
      <c r="P77" s="703"/>
      <c r="Q77" s="703"/>
      <c r="R77" s="703"/>
      <c r="S77" s="703"/>
      <c r="T77" s="703"/>
      <c r="U77" s="703"/>
      <c r="V77" s="703"/>
      <c r="W77" s="703"/>
      <c r="X77" s="703"/>
      <c r="Y77" s="703"/>
      <c r="Z77" s="703"/>
      <c r="AA77" s="703"/>
    </row>
    <row r="78" ht="16.5" spans="1:27">
      <c r="A78" s="703"/>
      <c r="B78" s="703"/>
      <c r="C78" s="703"/>
      <c r="D78" s="703"/>
      <c r="E78" s="703"/>
      <c r="F78" s="703"/>
      <c r="G78" s="703"/>
      <c r="H78" s="703"/>
      <c r="I78" s="703"/>
      <c r="J78" s="703"/>
      <c r="K78" s="703"/>
      <c r="L78" s="703"/>
      <c r="M78" s="703"/>
      <c r="N78" s="703"/>
      <c r="O78" s="703"/>
      <c r="P78" s="703"/>
      <c r="Q78" s="703"/>
      <c r="R78" s="703"/>
      <c r="S78" s="703"/>
      <c r="T78" s="703"/>
      <c r="U78" s="703"/>
      <c r="V78" s="703"/>
      <c r="W78" s="703"/>
      <c r="X78" s="703"/>
      <c r="Y78" s="703"/>
      <c r="Z78" s="703"/>
      <c r="AA78" s="703"/>
    </row>
    <row r="79" ht="16.5" spans="1:27">
      <c r="A79" s="703"/>
      <c r="B79" s="703"/>
      <c r="C79" s="703"/>
      <c r="D79" s="703"/>
      <c r="E79" s="703"/>
      <c r="F79" s="703"/>
      <c r="G79" s="703"/>
      <c r="H79" s="703"/>
      <c r="I79" s="703"/>
      <c r="J79" s="703"/>
      <c r="K79" s="703"/>
      <c r="L79" s="703"/>
      <c r="M79" s="703"/>
      <c r="N79" s="703"/>
      <c r="O79" s="703"/>
      <c r="P79" s="703"/>
      <c r="Q79" s="703"/>
      <c r="R79" s="703"/>
      <c r="S79" s="703"/>
      <c r="T79" s="703"/>
      <c r="U79" s="703"/>
      <c r="V79" s="703"/>
      <c r="W79" s="703"/>
      <c r="X79" s="703"/>
      <c r="Y79" s="703"/>
      <c r="Z79" s="703"/>
      <c r="AA79" s="703"/>
    </row>
    <row r="80" ht="16.5" spans="1:27">
      <c r="A80" s="703"/>
      <c r="B80" s="703"/>
      <c r="C80" s="703"/>
      <c r="D80" s="703"/>
      <c r="E80" s="703"/>
      <c r="F80" s="703"/>
      <c r="G80" s="703"/>
      <c r="H80" s="703"/>
      <c r="I80" s="703"/>
      <c r="J80" s="703"/>
      <c r="K80" s="703"/>
      <c r="L80" s="703"/>
      <c r="M80" s="703"/>
      <c r="N80" s="703"/>
      <c r="O80" s="703"/>
      <c r="P80" s="703"/>
      <c r="Q80" s="703"/>
      <c r="R80" s="703"/>
      <c r="S80" s="703"/>
      <c r="T80" s="703"/>
      <c r="U80" s="703"/>
      <c r="V80" s="703"/>
      <c r="W80" s="703"/>
      <c r="X80" s="703"/>
      <c r="Y80" s="703"/>
      <c r="Z80" s="703"/>
      <c r="AA80" s="703"/>
    </row>
    <row r="81" ht="16.5" spans="1:27">
      <c r="A81" s="703"/>
      <c r="B81" s="703"/>
      <c r="C81" s="703"/>
      <c r="D81" s="703"/>
      <c r="E81" s="703"/>
      <c r="F81" s="703"/>
      <c r="G81" s="703"/>
      <c r="H81" s="703"/>
      <c r="I81" s="703"/>
      <c r="J81" s="703"/>
      <c r="K81" s="703"/>
      <c r="L81" s="703"/>
      <c r="M81" s="703"/>
      <c r="N81" s="703"/>
      <c r="O81" s="703"/>
      <c r="P81" s="703"/>
      <c r="Q81" s="703"/>
      <c r="R81" s="703"/>
      <c r="S81" s="703"/>
      <c r="T81" s="703"/>
      <c r="U81" s="703"/>
      <c r="V81" s="703"/>
      <c r="W81" s="703"/>
      <c r="X81" s="703"/>
      <c r="Y81" s="703"/>
      <c r="Z81" s="703"/>
      <c r="AA81" s="703"/>
    </row>
    <row r="82" ht="16.5" spans="1:27">
      <c r="A82" s="703"/>
      <c r="B82" s="703"/>
      <c r="C82" s="703"/>
      <c r="D82" s="703"/>
      <c r="E82" s="703"/>
      <c r="F82" s="703"/>
      <c r="G82" s="703"/>
      <c r="H82" s="703"/>
      <c r="I82" s="703"/>
      <c r="J82" s="703"/>
      <c r="K82" s="703"/>
      <c r="L82" s="703"/>
      <c r="M82" s="703"/>
      <c r="N82" s="703"/>
      <c r="O82" s="703"/>
      <c r="P82" s="703"/>
      <c r="Q82" s="703"/>
      <c r="R82" s="703"/>
      <c r="S82" s="703"/>
      <c r="T82" s="703"/>
      <c r="U82" s="703"/>
      <c r="V82" s="703"/>
      <c r="W82" s="703"/>
      <c r="X82" s="703"/>
      <c r="Y82" s="703"/>
      <c r="Z82" s="703"/>
      <c r="AA82" s="703"/>
    </row>
    <row r="83" ht="16.5" spans="1:27">
      <c r="A83" s="703"/>
      <c r="B83" s="703"/>
      <c r="C83" s="703"/>
      <c r="D83" s="703"/>
      <c r="E83" s="703"/>
      <c r="F83" s="703"/>
      <c r="G83" s="703"/>
      <c r="H83" s="703"/>
      <c r="I83" s="703"/>
      <c r="J83" s="703"/>
      <c r="K83" s="703"/>
      <c r="L83" s="703"/>
      <c r="M83" s="703"/>
      <c r="N83" s="703"/>
      <c r="O83" s="703"/>
      <c r="P83" s="703"/>
      <c r="Q83" s="703"/>
      <c r="R83" s="703"/>
      <c r="S83" s="703"/>
      <c r="T83" s="703"/>
      <c r="U83" s="703"/>
      <c r="V83" s="703"/>
      <c r="W83" s="703"/>
      <c r="X83" s="703"/>
      <c r="Y83" s="703"/>
      <c r="Z83" s="703"/>
      <c r="AA83" s="703"/>
    </row>
    <row r="84" ht="16.5" spans="1:27">
      <c r="A84" s="703"/>
      <c r="B84" s="703"/>
      <c r="C84" s="703"/>
      <c r="D84" s="703"/>
      <c r="E84" s="703"/>
      <c r="F84" s="703"/>
      <c r="G84" s="703"/>
      <c r="H84" s="703"/>
      <c r="I84" s="703"/>
      <c r="J84" s="703"/>
      <c r="K84" s="703"/>
      <c r="L84" s="703"/>
      <c r="M84" s="703"/>
      <c r="N84" s="703"/>
      <c r="O84" s="703"/>
      <c r="P84" s="703"/>
      <c r="Q84" s="703"/>
      <c r="R84" s="703"/>
      <c r="S84" s="703"/>
      <c r="T84" s="703"/>
      <c r="U84" s="703"/>
      <c r="V84" s="703"/>
      <c r="W84" s="703"/>
      <c r="X84" s="703"/>
      <c r="Y84" s="703"/>
      <c r="Z84" s="703"/>
      <c r="AA84" s="703"/>
    </row>
    <row r="85" ht="16.5" spans="1:27">
      <c r="A85" s="703"/>
      <c r="B85" s="703"/>
      <c r="C85" s="703"/>
      <c r="D85" s="703"/>
      <c r="E85" s="703"/>
      <c r="F85" s="703"/>
      <c r="G85" s="703"/>
      <c r="H85" s="703"/>
      <c r="I85" s="703"/>
      <c r="J85" s="703"/>
      <c r="K85" s="703"/>
      <c r="L85" s="703"/>
      <c r="M85" s="703"/>
      <c r="N85" s="703"/>
      <c r="O85" s="703"/>
      <c r="P85" s="703"/>
      <c r="Q85" s="703"/>
      <c r="R85" s="703"/>
      <c r="S85" s="703"/>
      <c r="T85" s="703"/>
      <c r="U85" s="703"/>
      <c r="V85" s="703"/>
      <c r="W85" s="703"/>
      <c r="X85" s="703"/>
      <c r="Y85" s="703"/>
      <c r="Z85" s="703"/>
      <c r="AA85" s="703"/>
    </row>
    <row r="86" ht="16.5" spans="1:27">
      <c r="A86" s="703"/>
      <c r="B86" s="703"/>
      <c r="C86" s="703"/>
      <c r="D86" s="703"/>
      <c r="E86" s="703"/>
      <c r="F86" s="703"/>
      <c r="G86" s="703"/>
      <c r="H86" s="703"/>
      <c r="I86" s="703"/>
      <c r="J86" s="703"/>
      <c r="K86" s="703"/>
      <c r="L86" s="703"/>
      <c r="M86" s="703"/>
      <c r="N86" s="703"/>
      <c r="O86" s="703"/>
      <c r="P86" s="703"/>
      <c r="Q86" s="703"/>
      <c r="R86" s="703"/>
      <c r="S86" s="703"/>
      <c r="T86" s="703"/>
      <c r="U86" s="703"/>
      <c r="V86" s="703"/>
      <c r="W86" s="703"/>
      <c r="X86" s="703"/>
      <c r="Y86" s="703"/>
      <c r="Z86" s="703"/>
      <c r="AA86" s="703"/>
    </row>
    <row r="87" ht="16.5" spans="1:27">
      <c r="A87" s="703"/>
      <c r="B87" s="703"/>
      <c r="C87" s="703"/>
      <c r="D87" s="703"/>
      <c r="E87" s="703"/>
      <c r="F87" s="703"/>
      <c r="G87" s="703"/>
      <c r="H87" s="703"/>
      <c r="I87" s="703"/>
      <c r="J87" s="703"/>
      <c r="K87" s="703"/>
      <c r="L87" s="703"/>
      <c r="M87" s="703"/>
      <c r="N87" s="703"/>
      <c r="O87" s="703"/>
      <c r="P87" s="703"/>
      <c r="Q87" s="703"/>
      <c r="R87" s="703"/>
      <c r="S87" s="703"/>
      <c r="T87" s="703"/>
      <c r="U87" s="703"/>
      <c r="V87" s="703"/>
      <c r="W87" s="703"/>
      <c r="X87" s="703"/>
      <c r="Y87" s="703"/>
      <c r="Z87" s="703"/>
      <c r="AA87" s="703"/>
    </row>
    <row r="88" ht="16.5" spans="1:27">
      <c r="A88" s="703"/>
      <c r="B88" s="703"/>
      <c r="C88" s="703"/>
      <c r="D88" s="703"/>
      <c r="E88" s="703"/>
      <c r="F88" s="703"/>
      <c r="G88" s="703"/>
      <c r="H88" s="703"/>
      <c r="I88" s="703"/>
      <c r="J88" s="703"/>
      <c r="K88" s="703"/>
      <c r="L88" s="703"/>
      <c r="M88" s="703"/>
      <c r="N88" s="703"/>
      <c r="O88" s="703"/>
      <c r="P88" s="703"/>
      <c r="Q88" s="703"/>
      <c r="R88" s="703"/>
      <c r="S88" s="703"/>
      <c r="T88" s="703"/>
      <c r="U88" s="703"/>
      <c r="V88" s="703"/>
      <c r="W88" s="703"/>
      <c r="X88" s="703"/>
      <c r="Y88" s="703"/>
      <c r="Z88" s="703"/>
      <c r="AA88" s="703"/>
    </row>
    <row r="89" ht="16.5" spans="1:27">
      <c r="A89" s="703"/>
      <c r="B89" s="703"/>
      <c r="C89" s="703"/>
      <c r="D89" s="703"/>
      <c r="E89" s="703"/>
      <c r="F89" s="703"/>
      <c r="G89" s="703"/>
      <c r="H89" s="703"/>
      <c r="I89" s="703"/>
      <c r="J89" s="703"/>
      <c r="K89" s="703"/>
      <c r="L89" s="703"/>
      <c r="M89" s="703"/>
      <c r="N89" s="703"/>
      <c r="O89" s="703"/>
      <c r="P89" s="703"/>
      <c r="Q89" s="703"/>
      <c r="R89" s="703"/>
      <c r="S89" s="703"/>
      <c r="T89" s="703"/>
      <c r="U89" s="703"/>
      <c r="V89" s="703"/>
      <c r="W89" s="703"/>
      <c r="X89" s="703"/>
      <c r="Y89" s="703"/>
      <c r="Z89" s="703"/>
      <c r="AA89" s="703"/>
    </row>
    <row r="90" ht="16.5" spans="1:27">
      <c r="A90" s="703"/>
      <c r="B90" s="703"/>
      <c r="C90" s="703"/>
      <c r="D90" s="703"/>
      <c r="E90" s="703"/>
      <c r="F90" s="703"/>
      <c r="G90" s="703"/>
      <c r="H90" s="703"/>
      <c r="I90" s="703"/>
      <c r="J90" s="703"/>
      <c r="K90" s="703"/>
      <c r="L90" s="703"/>
      <c r="M90" s="703"/>
      <c r="N90" s="703"/>
      <c r="O90" s="703"/>
      <c r="P90" s="703"/>
      <c r="Q90" s="703"/>
      <c r="R90" s="703"/>
      <c r="S90" s="703"/>
      <c r="T90" s="703"/>
      <c r="U90" s="703"/>
      <c r="V90" s="703"/>
      <c r="W90" s="703"/>
      <c r="X90" s="703"/>
      <c r="Y90" s="703"/>
      <c r="Z90" s="703"/>
      <c r="AA90" s="703"/>
    </row>
    <row r="91" ht="16.5" spans="1:27">
      <c r="A91" s="703"/>
      <c r="B91" s="703"/>
      <c r="C91" s="703"/>
      <c r="D91" s="703"/>
      <c r="E91" s="703"/>
      <c r="F91" s="703"/>
      <c r="G91" s="703"/>
      <c r="H91" s="703"/>
      <c r="I91" s="703"/>
      <c r="J91" s="703"/>
      <c r="K91" s="703"/>
      <c r="L91" s="703"/>
      <c r="M91" s="703"/>
      <c r="N91" s="703"/>
      <c r="O91" s="703"/>
      <c r="P91" s="703"/>
      <c r="Q91" s="703"/>
      <c r="R91" s="703"/>
      <c r="S91" s="703"/>
      <c r="T91" s="703"/>
      <c r="U91" s="703"/>
      <c r="V91" s="703"/>
      <c r="W91" s="703"/>
      <c r="X91" s="703"/>
      <c r="Y91" s="703"/>
      <c r="Z91" s="703"/>
      <c r="AA91" s="703"/>
    </row>
    <row r="92" ht="16.5" spans="1:27">
      <c r="A92" s="703"/>
      <c r="B92" s="703"/>
      <c r="C92" s="703"/>
      <c r="D92" s="703"/>
      <c r="E92" s="703"/>
      <c r="F92" s="703"/>
      <c r="G92" s="703"/>
      <c r="H92" s="703"/>
      <c r="I92" s="703"/>
      <c r="J92" s="703"/>
      <c r="K92" s="703"/>
      <c r="L92" s="703"/>
      <c r="M92" s="703"/>
      <c r="N92" s="703"/>
      <c r="O92" s="703"/>
      <c r="P92" s="703"/>
      <c r="Q92" s="703"/>
      <c r="R92" s="703"/>
      <c r="S92" s="703"/>
      <c r="T92" s="703"/>
      <c r="U92" s="703"/>
      <c r="V92" s="703"/>
      <c r="W92" s="703"/>
      <c r="X92" s="703"/>
      <c r="Y92" s="703"/>
      <c r="Z92" s="703"/>
      <c r="AA92" s="703"/>
    </row>
    <row r="93" ht="16.5" spans="1:27">
      <c r="A93" s="703"/>
      <c r="B93" s="703"/>
      <c r="C93" s="703"/>
      <c r="D93" s="703"/>
      <c r="E93" s="703"/>
      <c r="F93" s="703"/>
      <c r="G93" s="703"/>
      <c r="H93" s="703"/>
      <c r="I93" s="703"/>
      <c r="J93" s="703"/>
      <c r="K93" s="703"/>
      <c r="L93" s="703"/>
      <c r="M93" s="703"/>
      <c r="N93" s="703"/>
      <c r="O93" s="703"/>
      <c r="P93" s="703"/>
      <c r="Q93" s="703"/>
      <c r="R93" s="703"/>
      <c r="S93" s="703"/>
      <c r="T93" s="703"/>
      <c r="U93" s="703"/>
      <c r="V93" s="703"/>
      <c r="W93" s="703"/>
      <c r="X93" s="703"/>
      <c r="Y93" s="703"/>
      <c r="Z93" s="703"/>
      <c r="AA93" s="703"/>
    </row>
    <row r="94" ht="16.5" spans="1:27">
      <c r="A94" s="703"/>
      <c r="B94" s="703"/>
      <c r="C94" s="703"/>
      <c r="D94" s="703"/>
      <c r="E94" s="703"/>
      <c r="F94" s="703"/>
      <c r="G94" s="703"/>
      <c r="H94" s="703"/>
      <c r="I94" s="703"/>
      <c r="J94" s="703"/>
      <c r="K94" s="703"/>
      <c r="L94" s="703"/>
      <c r="M94" s="703"/>
      <c r="N94" s="703"/>
      <c r="O94" s="703"/>
      <c r="P94" s="703"/>
      <c r="Q94" s="703"/>
      <c r="R94" s="703"/>
      <c r="S94" s="703"/>
      <c r="T94" s="703"/>
      <c r="U94" s="703"/>
      <c r="V94" s="703"/>
      <c r="W94" s="703"/>
      <c r="X94" s="703"/>
      <c r="Y94" s="703"/>
      <c r="Z94" s="703"/>
      <c r="AA94" s="703"/>
    </row>
    <row r="95" ht="16.5" spans="1:27">
      <c r="A95" s="703"/>
      <c r="B95" s="703"/>
      <c r="C95" s="703"/>
      <c r="D95" s="703"/>
      <c r="E95" s="703"/>
      <c r="F95" s="703"/>
      <c r="G95" s="703"/>
      <c r="H95" s="703"/>
      <c r="I95" s="703"/>
      <c r="J95" s="703"/>
      <c r="K95" s="703"/>
      <c r="L95" s="703"/>
      <c r="M95" s="703"/>
      <c r="N95" s="703"/>
      <c r="O95" s="703"/>
      <c r="P95" s="703"/>
      <c r="Q95" s="703"/>
      <c r="R95" s="703"/>
      <c r="S95" s="703"/>
      <c r="T95" s="703"/>
      <c r="U95" s="703"/>
      <c r="V95" s="703"/>
      <c r="W95" s="703"/>
      <c r="X95" s="703"/>
      <c r="Y95" s="703"/>
      <c r="Z95" s="703"/>
      <c r="AA95" s="703"/>
    </row>
    <row r="96" ht="16.5" spans="1:27">
      <c r="A96" s="703"/>
      <c r="B96" s="703"/>
      <c r="C96" s="703"/>
      <c r="D96" s="703"/>
      <c r="E96" s="703"/>
      <c r="F96" s="703"/>
      <c r="G96" s="703"/>
      <c r="H96" s="703"/>
      <c r="I96" s="703"/>
      <c r="J96" s="703"/>
      <c r="K96" s="703"/>
      <c r="L96" s="703"/>
      <c r="M96" s="703"/>
      <c r="N96" s="703"/>
      <c r="O96" s="703"/>
      <c r="P96" s="703"/>
      <c r="Q96" s="703"/>
      <c r="R96" s="703"/>
      <c r="S96" s="703"/>
      <c r="T96" s="703"/>
      <c r="U96" s="703"/>
      <c r="V96" s="703"/>
      <c r="W96" s="703"/>
      <c r="X96" s="703"/>
      <c r="Y96" s="703"/>
      <c r="Z96" s="703"/>
      <c r="AA96" s="703"/>
    </row>
    <row r="97" ht="16.5" spans="1:27">
      <c r="A97" s="703"/>
      <c r="B97" s="703"/>
      <c r="C97" s="703"/>
      <c r="D97" s="703"/>
      <c r="E97" s="703"/>
      <c r="F97" s="703"/>
      <c r="G97" s="703"/>
      <c r="H97" s="703"/>
      <c r="I97" s="703"/>
      <c r="J97" s="703"/>
      <c r="K97" s="703"/>
      <c r="L97" s="703"/>
      <c r="M97" s="703"/>
      <c r="N97" s="703"/>
      <c r="O97" s="703"/>
      <c r="P97" s="703"/>
      <c r="Q97" s="703"/>
      <c r="R97" s="703"/>
      <c r="S97" s="703"/>
      <c r="T97" s="703"/>
      <c r="U97" s="703"/>
      <c r="V97" s="703"/>
      <c r="W97" s="703"/>
      <c r="X97" s="703"/>
      <c r="Y97" s="703"/>
      <c r="Z97" s="703"/>
      <c r="AA97" s="703"/>
    </row>
    <row r="98" ht="16.5" spans="1:27">
      <c r="A98" s="703"/>
      <c r="B98" s="703"/>
      <c r="C98" s="703"/>
      <c r="D98" s="703"/>
      <c r="E98" s="703"/>
      <c r="F98" s="703"/>
      <c r="G98" s="703"/>
      <c r="H98" s="703"/>
      <c r="I98" s="703"/>
      <c r="J98" s="703"/>
      <c r="K98" s="703"/>
      <c r="L98" s="703"/>
      <c r="M98" s="703"/>
      <c r="N98" s="703"/>
      <c r="O98" s="703"/>
      <c r="P98" s="703"/>
      <c r="Q98" s="703"/>
      <c r="R98" s="703"/>
      <c r="S98" s="703"/>
      <c r="T98" s="703"/>
      <c r="U98" s="703"/>
      <c r="V98" s="703"/>
      <c r="W98" s="703"/>
      <c r="X98" s="703"/>
      <c r="Y98" s="703"/>
      <c r="Z98" s="703"/>
      <c r="AA98" s="703"/>
    </row>
    <row r="99" ht="16.5" spans="1:27">
      <c r="A99" s="703"/>
      <c r="B99" s="703"/>
      <c r="C99" s="703"/>
      <c r="D99" s="703"/>
      <c r="E99" s="703"/>
      <c r="F99" s="703"/>
      <c r="G99" s="703"/>
      <c r="H99" s="703"/>
      <c r="I99" s="703"/>
      <c r="J99" s="703"/>
      <c r="K99" s="703"/>
      <c r="L99" s="703"/>
      <c r="M99" s="703"/>
      <c r="N99" s="703"/>
      <c r="O99" s="703"/>
      <c r="P99" s="703"/>
      <c r="Q99" s="703"/>
      <c r="R99" s="703"/>
      <c r="S99" s="703"/>
      <c r="T99" s="703"/>
      <c r="U99" s="703"/>
      <c r="V99" s="703"/>
      <c r="W99" s="703"/>
      <c r="X99" s="703"/>
      <c r="Y99" s="703"/>
      <c r="Z99" s="703"/>
      <c r="AA99" s="703"/>
    </row>
    <row r="100" ht="16.5" spans="1:27">
      <c r="A100" s="703"/>
      <c r="B100" s="703"/>
      <c r="C100" s="703"/>
      <c r="D100" s="703"/>
      <c r="E100" s="703"/>
      <c r="F100" s="703"/>
      <c r="G100" s="703"/>
      <c r="H100" s="703"/>
      <c r="I100" s="703"/>
      <c r="J100" s="703"/>
      <c r="K100" s="703"/>
      <c r="L100" s="703"/>
      <c r="M100" s="703"/>
      <c r="N100" s="703"/>
      <c r="O100" s="703"/>
      <c r="P100" s="703"/>
      <c r="Q100" s="703"/>
      <c r="R100" s="703"/>
      <c r="S100" s="703"/>
      <c r="T100" s="703"/>
      <c r="U100" s="703"/>
      <c r="V100" s="703"/>
      <c r="W100" s="703"/>
      <c r="X100" s="703"/>
      <c r="Y100" s="703"/>
      <c r="Z100" s="703"/>
      <c r="AA100" s="703"/>
    </row>
    <row r="101" ht="16.5" spans="1:27">
      <c r="A101" s="703"/>
      <c r="B101" s="703"/>
      <c r="C101" s="703"/>
      <c r="D101" s="703"/>
      <c r="E101" s="703"/>
      <c r="F101" s="703"/>
      <c r="G101" s="703"/>
      <c r="H101" s="703"/>
      <c r="I101" s="703"/>
      <c r="J101" s="703"/>
      <c r="K101" s="703"/>
      <c r="L101" s="703"/>
      <c r="M101" s="703"/>
      <c r="N101" s="703"/>
      <c r="O101" s="703"/>
      <c r="P101" s="703"/>
      <c r="Q101" s="703"/>
      <c r="R101" s="703"/>
      <c r="S101" s="703"/>
      <c r="T101" s="703"/>
      <c r="U101" s="703"/>
      <c r="V101" s="703"/>
      <c r="W101" s="703"/>
      <c r="X101" s="703"/>
      <c r="Y101" s="703"/>
      <c r="Z101" s="703"/>
      <c r="AA101" s="703"/>
    </row>
    <row r="102" ht="16.5" spans="1:27">
      <c r="A102" s="703"/>
      <c r="B102" s="703"/>
      <c r="C102" s="703"/>
      <c r="D102" s="703"/>
      <c r="E102" s="703"/>
      <c r="F102" s="703"/>
      <c r="G102" s="703"/>
      <c r="H102" s="703"/>
      <c r="I102" s="703"/>
      <c r="J102" s="703"/>
      <c r="K102" s="703"/>
      <c r="L102" s="703"/>
      <c r="M102" s="703"/>
      <c r="N102" s="703"/>
      <c r="O102" s="703"/>
      <c r="P102" s="703"/>
      <c r="Q102" s="703"/>
      <c r="R102" s="703"/>
      <c r="S102" s="703"/>
      <c r="T102" s="703"/>
      <c r="U102" s="703"/>
      <c r="V102" s="703"/>
      <c r="W102" s="703"/>
      <c r="X102" s="703"/>
      <c r="Y102" s="703"/>
      <c r="Z102" s="703"/>
      <c r="AA102" s="703"/>
    </row>
    <row r="103" ht="16.5" spans="1:27">
      <c r="A103" s="703"/>
      <c r="B103" s="703"/>
      <c r="C103" s="703"/>
      <c r="D103" s="703"/>
      <c r="E103" s="703"/>
      <c r="F103" s="703"/>
      <c r="G103" s="703"/>
      <c r="H103" s="703"/>
      <c r="I103" s="703"/>
      <c r="J103" s="703"/>
      <c r="K103" s="703"/>
      <c r="L103" s="703"/>
      <c r="M103" s="703"/>
      <c r="N103" s="703"/>
      <c r="O103" s="703"/>
      <c r="P103" s="703"/>
      <c r="Q103" s="703"/>
      <c r="R103" s="703"/>
      <c r="S103" s="703"/>
      <c r="T103" s="703"/>
      <c r="U103" s="703"/>
      <c r="V103" s="703"/>
      <c r="W103" s="703"/>
      <c r="X103" s="703"/>
      <c r="Y103" s="703"/>
      <c r="Z103" s="703"/>
      <c r="AA103" s="703"/>
    </row>
    <row r="104" ht="16.5" spans="1:27">
      <c r="A104" s="703"/>
      <c r="B104" s="703"/>
      <c r="C104" s="703"/>
      <c r="D104" s="703"/>
      <c r="E104" s="703"/>
      <c r="F104" s="703"/>
      <c r="G104" s="703"/>
      <c r="H104" s="703"/>
      <c r="I104" s="703"/>
      <c r="J104" s="703"/>
      <c r="K104" s="703"/>
      <c r="L104" s="703"/>
      <c r="M104" s="703"/>
      <c r="N104" s="703"/>
      <c r="O104" s="703"/>
      <c r="P104" s="703"/>
      <c r="Q104" s="703"/>
      <c r="R104" s="703"/>
      <c r="S104" s="703"/>
      <c r="T104" s="703"/>
      <c r="U104" s="703"/>
      <c r="V104" s="703"/>
      <c r="W104" s="703"/>
      <c r="X104" s="703"/>
      <c r="Y104" s="703"/>
      <c r="Z104" s="703"/>
      <c r="AA104" s="703"/>
    </row>
    <row r="105" ht="16.5" spans="1:27">
      <c r="A105" s="703"/>
      <c r="B105" s="703"/>
      <c r="C105" s="703"/>
      <c r="D105" s="703"/>
      <c r="E105" s="703"/>
      <c r="F105" s="703"/>
      <c r="G105" s="703"/>
      <c r="H105" s="703"/>
      <c r="I105" s="703"/>
      <c r="J105" s="703"/>
      <c r="K105" s="703"/>
      <c r="L105" s="703"/>
      <c r="M105" s="703"/>
      <c r="N105" s="703"/>
      <c r="O105" s="703"/>
      <c r="P105" s="703"/>
      <c r="Q105" s="703"/>
      <c r="R105" s="703"/>
      <c r="S105" s="703"/>
      <c r="T105" s="703"/>
      <c r="U105" s="703"/>
      <c r="V105" s="703"/>
      <c r="W105" s="703"/>
      <c r="X105" s="703"/>
      <c r="Y105" s="703"/>
      <c r="Z105" s="703"/>
      <c r="AA105" s="703"/>
    </row>
    <row r="106" ht="16.5" spans="1:27">
      <c r="A106" s="703"/>
      <c r="B106" s="703"/>
      <c r="C106" s="703"/>
      <c r="D106" s="703"/>
      <c r="E106" s="703"/>
      <c r="F106" s="703"/>
      <c r="G106" s="703"/>
      <c r="H106" s="703"/>
      <c r="I106" s="703"/>
      <c r="J106" s="703"/>
      <c r="K106" s="703"/>
      <c r="L106" s="703"/>
      <c r="M106" s="703"/>
      <c r="N106" s="703"/>
      <c r="O106" s="703"/>
      <c r="P106" s="703"/>
      <c r="Q106" s="703"/>
      <c r="R106" s="703"/>
      <c r="S106" s="703"/>
      <c r="T106" s="703"/>
      <c r="U106" s="703"/>
      <c r="V106" s="703"/>
      <c r="W106" s="703"/>
      <c r="X106" s="703"/>
      <c r="Y106" s="703"/>
      <c r="Z106" s="703"/>
      <c r="AA106" s="703"/>
    </row>
    <row r="107" ht="16.5" spans="1:27">
      <c r="A107" s="703"/>
      <c r="B107" s="703"/>
      <c r="C107" s="703"/>
      <c r="D107" s="703"/>
      <c r="E107" s="703"/>
      <c r="F107" s="703"/>
      <c r="G107" s="703"/>
      <c r="H107" s="703"/>
      <c r="I107" s="703"/>
      <c r="J107" s="703"/>
      <c r="K107" s="703"/>
      <c r="L107" s="703"/>
      <c r="M107" s="703"/>
      <c r="N107" s="703"/>
      <c r="O107" s="703"/>
      <c r="P107" s="703"/>
      <c r="Q107" s="703"/>
      <c r="R107" s="703"/>
      <c r="S107" s="703"/>
      <c r="T107" s="703"/>
      <c r="U107" s="703"/>
      <c r="V107" s="703"/>
      <c r="W107" s="703"/>
      <c r="X107" s="703"/>
      <c r="Y107" s="703"/>
      <c r="Z107" s="703"/>
      <c r="AA107" s="703"/>
    </row>
    <row r="108" ht="16.5" spans="1:27">
      <c r="A108" s="703"/>
      <c r="B108" s="703"/>
      <c r="C108" s="703"/>
      <c r="D108" s="703"/>
      <c r="E108" s="703"/>
      <c r="F108" s="703"/>
      <c r="G108" s="703"/>
      <c r="H108" s="703"/>
      <c r="I108" s="703"/>
      <c r="J108" s="703"/>
      <c r="K108" s="703"/>
      <c r="L108" s="703"/>
      <c r="M108" s="703"/>
      <c r="N108" s="703"/>
      <c r="O108" s="703"/>
      <c r="P108" s="703"/>
      <c r="Q108" s="703"/>
      <c r="R108" s="703"/>
      <c r="S108" s="703"/>
      <c r="T108" s="703"/>
      <c r="U108" s="703"/>
      <c r="V108" s="703"/>
      <c r="W108" s="703"/>
      <c r="X108" s="703"/>
      <c r="Y108" s="703"/>
      <c r="Z108" s="703"/>
      <c r="AA108" s="703"/>
    </row>
    <row r="109" ht="16.5" spans="1:27">
      <c r="A109" s="703"/>
      <c r="B109" s="703"/>
      <c r="C109" s="703"/>
      <c r="D109" s="703"/>
      <c r="E109" s="703"/>
      <c r="F109" s="703"/>
      <c r="G109" s="703"/>
      <c r="H109" s="703"/>
      <c r="I109" s="703"/>
      <c r="J109" s="703"/>
      <c r="K109" s="703"/>
      <c r="L109" s="703"/>
      <c r="M109" s="703"/>
      <c r="N109" s="703"/>
      <c r="O109" s="703"/>
      <c r="P109" s="703"/>
      <c r="Q109" s="703"/>
      <c r="R109" s="703"/>
      <c r="S109" s="703"/>
      <c r="T109" s="703"/>
      <c r="U109" s="703"/>
      <c r="V109" s="703"/>
      <c r="W109" s="703"/>
      <c r="X109" s="703"/>
      <c r="Y109" s="703"/>
      <c r="Z109" s="703"/>
      <c r="AA109" s="703"/>
    </row>
    <row r="110" ht="16.5" spans="1:27">
      <c r="A110" s="703"/>
      <c r="B110" s="703"/>
      <c r="C110" s="703"/>
      <c r="D110" s="703"/>
      <c r="E110" s="703"/>
      <c r="F110" s="703"/>
      <c r="G110" s="703"/>
      <c r="H110" s="703"/>
      <c r="I110" s="703"/>
      <c r="J110" s="703"/>
      <c r="K110" s="703"/>
      <c r="L110" s="703"/>
      <c r="M110" s="703"/>
      <c r="N110" s="703"/>
      <c r="O110" s="703"/>
      <c r="P110" s="703"/>
      <c r="Q110" s="703"/>
      <c r="R110" s="703"/>
      <c r="S110" s="703"/>
      <c r="T110" s="703"/>
      <c r="U110" s="703"/>
      <c r="V110" s="703"/>
      <c r="W110" s="703"/>
      <c r="X110" s="703"/>
      <c r="Y110" s="703"/>
      <c r="Z110" s="703"/>
      <c r="AA110" s="703"/>
    </row>
    <row r="111" ht="16.5" spans="1:27">
      <c r="A111" s="703"/>
      <c r="B111" s="703"/>
      <c r="C111" s="703"/>
      <c r="D111" s="703"/>
      <c r="E111" s="703"/>
      <c r="F111" s="703"/>
      <c r="G111" s="703"/>
      <c r="H111" s="703"/>
      <c r="I111" s="703"/>
      <c r="J111" s="703"/>
      <c r="K111" s="703"/>
      <c r="L111" s="703"/>
      <c r="M111" s="703"/>
      <c r="N111" s="703"/>
      <c r="O111" s="703"/>
      <c r="P111" s="703"/>
      <c r="Q111" s="703"/>
      <c r="R111" s="703"/>
      <c r="S111" s="703"/>
      <c r="T111" s="703"/>
      <c r="U111" s="703"/>
      <c r="V111" s="703"/>
      <c r="W111" s="703"/>
      <c r="X111" s="703"/>
      <c r="Y111" s="703"/>
      <c r="Z111" s="703"/>
      <c r="AA111" s="703"/>
    </row>
    <row r="112" ht="16.5" spans="1:27">
      <c r="A112" s="703"/>
      <c r="B112" s="703"/>
      <c r="C112" s="703"/>
      <c r="D112" s="703"/>
      <c r="E112" s="703"/>
      <c r="F112" s="703"/>
      <c r="G112" s="703"/>
      <c r="H112" s="703"/>
      <c r="I112" s="703"/>
      <c r="J112" s="703"/>
      <c r="K112" s="703"/>
      <c r="L112" s="703"/>
      <c r="M112" s="703"/>
      <c r="N112" s="703"/>
      <c r="O112" s="703"/>
      <c r="P112" s="703"/>
      <c r="Q112" s="703"/>
      <c r="R112" s="703"/>
      <c r="S112" s="703"/>
      <c r="T112" s="703"/>
      <c r="U112" s="703"/>
      <c r="V112" s="703"/>
      <c r="W112" s="703"/>
      <c r="X112" s="703"/>
      <c r="Y112" s="703"/>
      <c r="Z112" s="703"/>
      <c r="AA112" s="703"/>
    </row>
    <row r="113" ht="16.5" spans="1:27">
      <c r="A113" s="703"/>
      <c r="B113" s="703"/>
      <c r="C113" s="703"/>
      <c r="D113" s="703"/>
      <c r="E113" s="703"/>
      <c r="F113" s="703"/>
      <c r="G113" s="703"/>
      <c r="H113" s="703"/>
      <c r="I113" s="703"/>
      <c r="J113" s="703"/>
      <c r="K113" s="703"/>
      <c r="L113" s="703"/>
      <c r="M113" s="703"/>
      <c r="N113" s="703"/>
      <c r="O113" s="703"/>
      <c r="P113" s="703"/>
      <c r="Q113" s="703"/>
      <c r="R113" s="703"/>
      <c r="S113" s="703"/>
      <c r="T113" s="703"/>
      <c r="U113" s="703"/>
      <c r="V113" s="703"/>
      <c r="W113" s="703"/>
      <c r="X113" s="703"/>
      <c r="Y113" s="703"/>
      <c r="Z113" s="703"/>
      <c r="AA113" s="703"/>
    </row>
    <row r="114" ht="16.5" spans="1:27">
      <c r="A114" s="703"/>
      <c r="B114" s="703"/>
      <c r="C114" s="703"/>
      <c r="D114" s="703"/>
      <c r="E114" s="703"/>
      <c r="F114" s="703"/>
      <c r="G114" s="703"/>
      <c r="H114" s="703"/>
      <c r="I114" s="703"/>
      <c r="J114" s="703"/>
      <c r="K114" s="703"/>
      <c r="L114" s="703"/>
      <c r="M114" s="703"/>
      <c r="N114" s="703"/>
      <c r="O114" s="703"/>
      <c r="P114" s="703"/>
      <c r="Q114" s="703"/>
      <c r="R114" s="703"/>
      <c r="S114" s="703"/>
      <c r="T114" s="703"/>
      <c r="U114" s="703"/>
      <c r="V114" s="703"/>
      <c r="W114" s="703"/>
      <c r="X114" s="703"/>
      <c r="Y114" s="703"/>
      <c r="Z114" s="703"/>
      <c r="AA114" s="703"/>
    </row>
    <row r="115" ht="16.5" spans="1:27">
      <c r="A115" s="703"/>
      <c r="B115" s="703"/>
      <c r="C115" s="703"/>
      <c r="D115" s="703"/>
      <c r="E115" s="703"/>
      <c r="F115" s="703"/>
      <c r="G115" s="703"/>
      <c r="H115" s="703"/>
      <c r="I115" s="703"/>
      <c r="J115" s="703"/>
      <c r="K115" s="703"/>
      <c r="L115" s="703"/>
      <c r="M115" s="703"/>
      <c r="N115" s="703"/>
      <c r="O115" s="703"/>
      <c r="P115" s="703"/>
      <c r="Q115" s="703"/>
      <c r="R115" s="703"/>
      <c r="S115" s="703"/>
      <c r="T115" s="703"/>
      <c r="U115" s="703"/>
      <c r="V115" s="703"/>
      <c r="W115" s="703"/>
      <c r="X115" s="703"/>
      <c r="Y115" s="703"/>
      <c r="Z115" s="703"/>
      <c r="AA115" s="703"/>
    </row>
    <row r="116" ht="16.5" spans="1:27">
      <c r="A116" s="703"/>
      <c r="B116" s="703"/>
      <c r="C116" s="703"/>
      <c r="D116" s="703"/>
      <c r="E116" s="703"/>
      <c r="F116" s="703"/>
      <c r="G116" s="703"/>
      <c r="H116" s="703"/>
      <c r="I116" s="703"/>
      <c r="J116" s="703"/>
      <c r="K116" s="703"/>
      <c r="L116" s="703"/>
      <c r="M116" s="703"/>
      <c r="N116" s="703"/>
      <c r="O116" s="703"/>
      <c r="P116" s="703"/>
      <c r="Q116" s="703"/>
      <c r="R116" s="703"/>
      <c r="S116" s="703"/>
      <c r="T116" s="703"/>
      <c r="U116" s="703"/>
      <c r="V116" s="703"/>
      <c r="W116" s="703"/>
      <c r="X116" s="703"/>
      <c r="Y116" s="703"/>
      <c r="Z116" s="703"/>
      <c r="AA116" s="703"/>
    </row>
    <row r="117" ht="16.5" spans="1:27">
      <c r="A117" s="703"/>
      <c r="B117" s="703"/>
      <c r="C117" s="703"/>
      <c r="D117" s="703"/>
      <c r="E117" s="703"/>
      <c r="F117" s="703"/>
      <c r="G117" s="703"/>
      <c r="H117" s="703"/>
      <c r="I117" s="703"/>
      <c r="J117" s="703"/>
      <c r="K117" s="703"/>
      <c r="L117" s="703"/>
      <c r="M117" s="703"/>
      <c r="N117" s="703"/>
      <c r="O117" s="703"/>
      <c r="P117" s="703"/>
      <c r="Q117" s="703"/>
      <c r="R117" s="703"/>
      <c r="S117" s="703"/>
      <c r="T117" s="703"/>
      <c r="U117" s="703"/>
      <c r="V117" s="703"/>
      <c r="W117" s="703"/>
      <c r="X117" s="703"/>
      <c r="Y117" s="703"/>
      <c r="Z117" s="703"/>
      <c r="AA117" s="703"/>
    </row>
    <row r="118" ht="16.5" spans="1:27">
      <c r="A118" s="703"/>
      <c r="B118" s="703"/>
      <c r="C118" s="703"/>
      <c r="D118" s="703"/>
      <c r="E118" s="703"/>
      <c r="F118" s="703"/>
      <c r="G118" s="703"/>
      <c r="H118" s="703"/>
      <c r="I118" s="703"/>
      <c r="J118" s="703"/>
      <c r="K118" s="703"/>
      <c r="L118" s="703"/>
      <c r="M118" s="703"/>
      <c r="N118" s="703"/>
      <c r="O118" s="703"/>
      <c r="P118" s="703"/>
      <c r="Q118" s="703"/>
      <c r="R118" s="703"/>
      <c r="S118" s="703"/>
      <c r="T118" s="703"/>
      <c r="U118" s="703"/>
      <c r="V118" s="703"/>
      <c r="W118" s="703"/>
      <c r="X118" s="703"/>
      <c r="Y118" s="703"/>
      <c r="Z118" s="703"/>
      <c r="AA118" s="703"/>
    </row>
    <row r="119" ht="16.5" spans="1:27">
      <c r="A119" s="703"/>
      <c r="B119" s="703"/>
      <c r="C119" s="703"/>
      <c r="D119" s="703"/>
      <c r="E119" s="703"/>
      <c r="F119" s="703"/>
      <c r="G119" s="703"/>
      <c r="H119" s="703"/>
      <c r="I119" s="703"/>
      <c r="J119" s="703"/>
      <c r="K119" s="703"/>
      <c r="L119" s="703"/>
      <c r="M119" s="703"/>
      <c r="N119" s="703"/>
      <c r="O119" s="703"/>
      <c r="P119" s="703"/>
      <c r="Q119" s="703"/>
      <c r="R119" s="703"/>
      <c r="S119" s="703"/>
      <c r="T119" s="703"/>
      <c r="U119" s="703"/>
      <c r="V119" s="703"/>
      <c r="W119" s="703"/>
      <c r="X119" s="703"/>
      <c r="Y119" s="703"/>
      <c r="Z119" s="703"/>
      <c r="AA119" s="703"/>
    </row>
    <row r="120" ht="16.5" spans="1:27">
      <c r="A120" s="703"/>
      <c r="B120" s="703"/>
      <c r="C120" s="703"/>
      <c r="D120" s="703"/>
      <c r="E120" s="703"/>
      <c r="F120" s="703"/>
      <c r="G120" s="703"/>
      <c r="H120" s="703"/>
      <c r="I120" s="703"/>
      <c r="J120" s="703"/>
      <c r="K120" s="703"/>
      <c r="L120" s="703"/>
      <c r="M120" s="703"/>
      <c r="N120" s="703"/>
      <c r="O120" s="703"/>
      <c r="P120" s="703"/>
      <c r="Q120" s="703"/>
      <c r="R120" s="703"/>
      <c r="S120" s="703"/>
      <c r="T120" s="703"/>
      <c r="U120" s="703"/>
      <c r="V120" s="703"/>
      <c r="W120" s="703"/>
      <c r="X120" s="703"/>
      <c r="Y120" s="703"/>
      <c r="Z120" s="703"/>
      <c r="AA120" s="703"/>
    </row>
    <row r="121" ht="16.5" spans="1:27">
      <c r="A121" s="703"/>
      <c r="B121" s="703"/>
      <c r="C121" s="703"/>
      <c r="D121" s="703"/>
      <c r="E121" s="703"/>
      <c r="F121" s="703"/>
      <c r="G121" s="703"/>
      <c r="H121" s="703"/>
      <c r="I121" s="703"/>
      <c r="J121" s="703"/>
      <c r="K121" s="703"/>
      <c r="L121" s="703"/>
      <c r="M121" s="703"/>
      <c r="N121" s="703"/>
      <c r="O121" s="703"/>
      <c r="P121" s="703"/>
      <c r="Q121" s="703"/>
      <c r="R121" s="703"/>
      <c r="S121" s="703"/>
      <c r="T121" s="703"/>
      <c r="U121" s="703"/>
      <c r="V121" s="703"/>
      <c r="W121" s="703"/>
      <c r="X121" s="703"/>
      <c r="Y121" s="703"/>
      <c r="Z121" s="703"/>
      <c r="AA121" s="703"/>
    </row>
    <row r="122" ht="16.5" spans="1:27">
      <c r="A122" s="703"/>
      <c r="B122" s="703"/>
      <c r="C122" s="703"/>
      <c r="D122" s="703"/>
      <c r="E122" s="703"/>
      <c r="F122" s="703"/>
      <c r="G122" s="703"/>
      <c r="H122" s="703"/>
      <c r="I122" s="703"/>
      <c r="J122" s="703"/>
      <c r="K122" s="703"/>
      <c r="L122" s="703"/>
      <c r="M122" s="703"/>
      <c r="N122" s="703"/>
      <c r="O122" s="703"/>
      <c r="P122" s="703"/>
      <c r="Q122" s="703"/>
      <c r="R122" s="703"/>
      <c r="S122" s="703"/>
      <c r="T122" s="703"/>
      <c r="U122" s="703"/>
      <c r="V122" s="703"/>
      <c r="W122" s="703"/>
      <c r="X122" s="703"/>
      <c r="Y122" s="703"/>
      <c r="Z122" s="703"/>
      <c r="AA122" s="703"/>
    </row>
    <row r="123" ht="16.5" spans="1:27">
      <c r="A123" s="703"/>
      <c r="B123" s="703"/>
      <c r="C123" s="703"/>
      <c r="D123" s="703"/>
      <c r="E123" s="703"/>
      <c r="F123" s="703"/>
      <c r="G123" s="703"/>
      <c r="H123" s="703"/>
      <c r="I123" s="703"/>
      <c r="J123" s="703"/>
      <c r="K123" s="703"/>
      <c r="L123" s="703"/>
      <c r="M123" s="703"/>
      <c r="N123" s="703"/>
      <c r="O123" s="703"/>
      <c r="P123" s="703"/>
      <c r="Q123" s="703"/>
      <c r="R123" s="703"/>
      <c r="S123" s="703"/>
      <c r="T123" s="703"/>
      <c r="U123" s="703"/>
      <c r="V123" s="703"/>
      <c r="W123" s="703"/>
      <c r="X123" s="703"/>
      <c r="Y123" s="703"/>
      <c r="Z123" s="703"/>
      <c r="AA123" s="703"/>
    </row>
    <row r="124" ht="16.5" spans="1:27">
      <c r="A124" s="703"/>
      <c r="B124" s="703"/>
      <c r="C124" s="703"/>
      <c r="D124" s="703"/>
      <c r="E124" s="703"/>
      <c r="F124" s="703"/>
      <c r="G124" s="703"/>
      <c r="H124" s="703"/>
      <c r="I124" s="703"/>
      <c r="J124" s="703"/>
      <c r="K124" s="703"/>
      <c r="L124" s="703"/>
      <c r="M124" s="703"/>
      <c r="N124" s="703"/>
      <c r="O124" s="703"/>
      <c r="P124" s="703"/>
      <c r="Q124" s="703"/>
      <c r="R124" s="703"/>
      <c r="S124" s="703"/>
      <c r="T124" s="703"/>
      <c r="U124" s="703"/>
      <c r="V124" s="703"/>
      <c r="W124" s="703"/>
      <c r="X124" s="703"/>
      <c r="Y124" s="703"/>
      <c r="Z124" s="703"/>
      <c r="AA124" s="703"/>
    </row>
    <row r="125" ht="16.5" spans="1:27">
      <c r="A125" s="703"/>
      <c r="B125" s="703"/>
      <c r="C125" s="703"/>
      <c r="D125" s="703"/>
      <c r="E125" s="703"/>
      <c r="F125" s="703"/>
      <c r="G125" s="703"/>
      <c r="H125" s="703"/>
      <c r="I125" s="703"/>
      <c r="J125" s="703"/>
      <c r="K125" s="703"/>
      <c r="L125" s="703"/>
      <c r="M125" s="703"/>
      <c r="N125" s="703"/>
      <c r="O125" s="703"/>
      <c r="P125" s="703"/>
      <c r="Q125" s="703"/>
      <c r="R125" s="703"/>
      <c r="S125" s="703"/>
      <c r="T125" s="703"/>
      <c r="U125" s="703"/>
      <c r="V125" s="703"/>
      <c r="W125" s="703"/>
      <c r="X125" s="703"/>
      <c r="Y125" s="703"/>
      <c r="Z125" s="703"/>
      <c r="AA125" s="703"/>
    </row>
    <row r="126" ht="16.5" spans="1:27">
      <c r="A126" s="703"/>
      <c r="B126" s="703"/>
      <c r="C126" s="703"/>
      <c r="D126" s="703"/>
      <c r="E126" s="703"/>
      <c r="F126" s="703"/>
      <c r="G126" s="703"/>
      <c r="H126" s="703"/>
      <c r="I126" s="703"/>
      <c r="J126" s="703"/>
      <c r="K126" s="703"/>
      <c r="L126" s="703"/>
      <c r="M126" s="703"/>
      <c r="N126" s="703"/>
      <c r="O126" s="703"/>
      <c r="P126" s="703"/>
      <c r="Q126" s="703"/>
      <c r="R126" s="703"/>
      <c r="S126" s="703"/>
      <c r="T126" s="703"/>
      <c r="U126" s="703"/>
      <c r="V126" s="703"/>
      <c r="W126" s="703"/>
      <c r="X126" s="703"/>
      <c r="Y126" s="703"/>
      <c r="Z126" s="703"/>
      <c r="AA126" s="703"/>
    </row>
    <row r="127" ht="16.5" spans="1:27">
      <c r="A127" s="703"/>
      <c r="B127" s="703"/>
      <c r="C127" s="703"/>
      <c r="D127" s="703"/>
      <c r="E127" s="703"/>
      <c r="F127" s="703"/>
      <c r="G127" s="703"/>
      <c r="H127" s="703"/>
      <c r="I127" s="703"/>
      <c r="J127" s="703"/>
      <c r="K127" s="703"/>
      <c r="L127" s="703"/>
      <c r="M127" s="703"/>
      <c r="N127" s="703"/>
      <c r="O127" s="703"/>
      <c r="P127" s="703"/>
      <c r="Q127" s="703"/>
      <c r="R127" s="703"/>
      <c r="S127" s="703"/>
      <c r="T127" s="703"/>
      <c r="U127" s="703"/>
      <c r="V127" s="703"/>
      <c r="W127" s="703"/>
      <c r="X127" s="703"/>
      <c r="Y127" s="703"/>
      <c r="Z127" s="703"/>
      <c r="AA127" s="703"/>
    </row>
    <row r="128" ht="16.5" spans="1:27">
      <c r="A128" s="703"/>
      <c r="B128" s="703"/>
      <c r="C128" s="703"/>
      <c r="D128" s="703"/>
      <c r="E128" s="703"/>
      <c r="F128" s="703"/>
      <c r="G128" s="703"/>
      <c r="H128" s="703"/>
      <c r="I128" s="703"/>
      <c r="J128" s="703"/>
      <c r="K128" s="703"/>
      <c r="L128" s="703"/>
      <c r="M128" s="703"/>
      <c r="N128" s="703"/>
      <c r="O128" s="703"/>
      <c r="P128" s="703"/>
      <c r="Q128" s="703"/>
      <c r="R128" s="703"/>
      <c r="S128" s="703"/>
      <c r="T128" s="703"/>
      <c r="U128" s="703"/>
      <c r="V128" s="703"/>
      <c r="W128" s="703"/>
      <c r="X128" s="703"/>
      <c r="Y128" s="703"/>
      <c r="Z128" s="703"/>
      <c r="AA128" s="703"/>
    </row>
    <row r="129" ht="16.5" spans="1:27">
      <c r="A129" s="703"/>
      <c r="B129" s="703"/>
      <c r="C129" s="703"/>
      <c r="D129" s="703"/>
      <c r="E129" s="703"/>
      <c r="F129" s="703"/>
      <c r="G129" s="703"/>
      <c r="H129" s="703"/>
      <c r="I129" s="703"/>
      <c r="J129" s="703"/>
      <c r="K129" s="703"/>
      <c r="L129" s="703"/>
      <c r="M129" s="703"/>
      <c r="N129" s="703"/>
      <c r="O129" s="703"/>
      <c r="P129" s="703"/>
      <c r="Q129" s="703"/>
      <c r="R129" s="703"/>
      <c r="S129" s="703"/>
      <c r="T129" s="703"/>
      <c r="U129" s="703"/>
      <c r="V129" s="703"/>
      <c r="W129" s="703"/>
      <c r="X129" s="703"/>
      <c r="Y129" s="703"/>
      <c r="Z129" s="703"/>
      <c r="AA129" s="703"/>
    </row>
    <row r="130" ht="16.5" spans="1:27">
      <c r="A130" s="703"/>
      <c r="B130" s="703"/>
      <c r="C130" s="703"/>
      <c r="D130" s="703"/>
      <c r="E130" s="703"/>
      <c r="F130" s="703"/>
      <c r="G130" s="703"/>
      <c r="H130" s="703"/>
      <c r="I130" s="703"/>
      <c r="J130" s="703"/>
      <c r="K130" s="703"/>
      <c r="L130" s="703"/>
      <c r="M130" s="703"/>
      <c r="N130" s="703"/>
      <c r="O130" s="703"/>
      <c r="P130" s="703"/>
      <c r="Q130" s="703"/>
      <c r="R130" s="703"/>
      <c r="S130" s="703"/>
      <c r="T130" s="703"/>
      <c r="U130" s="703"/>
      <c r="V130" s="703"/>
      <c r="W130" s="703"/>
      <c r="X130" s="703"/>
      <c r="Y130" s="703"/>
      <c r="Z130" s="703"/>
      <c r="AA130" s="703"/>
    </row>
    <row r="131" ht="16.5" spans="1:27">
      <c r="A131" s="703"/>
      <c r="B131" s="703"/>
      <c r="C131" s="703"/>
      <c r="D131" s="703"/>
      <c r="E131" s="703"/>
      <c r="F131" s="703"/>
      <c r="G131" s="703"/>
      <c r="H131" s="703"/>
      <c r="I131" s="703"/>
      <c r="J131" s="703"/>
      <c r="K131" s="703"/>
      <c r="L131" s="703"/>
      <c r="M131" s="703"/>
      <c r="N131" s="703"/>
      <c r="O131" s="703"/>
      <c r="P131" s="703"/>
      <c r="Q131" s="703"/>
      <c r="R131" s="703"/>
      <c r="S131" s="703"/>
      <c r="T131" s="703"/>
      <c r="U131" s="703"/>
      <c r="V131" s="703"/>
      <c r="W131" s="703"/>
      <c r="X131" s="703"/>
      <c r="Y131" s="703"/>
      <c r="Z131" s="703"/>
      <c r="AA131" s="703"/>
    </row>
    <row r="132" ht="16.5" spans="1:27">
      <c r="A132" s="703"/>
      <c r="B132" s="703"/>
      <c r="C132" s="703"/>
      <c r="D132" s="703"/>
      <c r="E132" s="703"/>
      <c r="F132" s="703"/>
      <c r="G132" s="703"/>
      <c r="H132" s="703"/>
      <c r="I132" s="703"/>
      <c r="J132" s="703"/>
      <c r="K132" s="703"/>
      <c r="L132" s="703"/>
      <c r="M132" s="703"/>
      <c r="N132" s="703"/>
      <c r="O132" s="703"/>
      <c r="P132" s="703"/>
      <c r="Q132" s="703"/>
      <c r="R132" s="703"/>
      <c r="S132" s="703"/>
      <c r="T132" s="703"/>
      <c r="U132" s="703"/>
      <c r="V132" s="703"/>
      <c r="W132" s="703"/>
      <c r="X132" s="703"/>
      <c r="Y132" s="703"/>
      <c r="Z132" s="703"/>
      <c r="AA132" s="703"/>
    </row>
    <row r="133" ht="16.5" spans="1:27">
      <c r="A133" s="703"/>
      <c r="B133" s="703"/>
      <c r="C133" s="703"/>
      <c r="D133" s="703"/>
      <c r="E133" s="703"/>
      <c r="F133" s="703"/>
      <c r="G133" s="703"/>
      <c r="H133" s="703"/>
      <c r="I133" s="703"/>
      <c r="J133" s="703"/>
      <c r="K133" s="703"/>
      <c r="L133" s="703"/>
      <c r="M133" s="703"/>
      <c r="N133" s="703"/>
      <c r="O133" s="703"/>
      <c r="P133" s="703"/>
      <c r="Q133" s="703"/>
      <c r="R133" s="703"/>
      <c r="S133" s="703"/>
      <c r="T133" s="703"/>
      <c r="U133" s="703"/>
      <c r="V133" s="703"/>
      <c r="W133" s="703"/>
      <c r="X133" s="703"/>
      <c r="Y133" s="703"/>
      <c r="Z133" s="703"/>
      <c r="AA133" s="703"/>
    </row>
    <row r="134" ht="16.5" spans="1:27">
      <c r="A134" s="703"/>
      <c r="B134" s="703"/>
      <c r="C134" s="703"/>
      <c r="D134" s="703"/>
      <c r="E134" s="703"/>
      <c r="F134" s="703"/>
      <c r="G134" s="703"/>
      <c r="H134" s="703"/>
      <c r="I134" s="703"/>
      <c r="J134" s="703"/>
      <c r="K134" s="703"/>
      <c r="L134" s="703"/>
      <c r="M134" s="703"/>
      <c r="N134" s="703"/>
      <c r="O134" s="703"/>
      <c r="P134" s="703"/>
      <c r="Q134" s="703"/>
      <c r="R134" s="703"/>
      <c r="S134" s="703"/>
      <c r="T134" s="703"/>
      <c r="U134" s="703"/>
      <c r="V134" s="703"/>
      <c r="W134" s="703"/>
      <c r="X134" s="703"/>
      <c r="Y134" s="703"/>
      <c r="Z134" s="703"/>
      <c r="AA134" s="703"/>
    </row>
    <row r="135" ht="16.5" spans="1:27">
      <c r="A135" s="703"/>
      <c r="B135" s="703"/>
      <c r="C135" s="703"/>
      <c r="D135" s="703"/>
      <c r="E135" s="703"/>
      <c r="F135" s="703"/>
      <c r="G135" s="703"/>
      <c r="H135" s="703"/>
      <c r="I135" s="703"/>
      <c r="J135" s="703"/>
      <c r="K135" s="703"/>
      <c r="L135" s="703"/>
      <c r="M135" s="703"/>
      <c r="N135" s="703"/>
      <c r="O135" s="703"/>
      <c r="P135" s="703"/>
      <c r="Q135" s="703"/>
      <c r="R135" s="703"/>
      <c r="S135" s="703"/>
      <c r="T135" s="703"/>
      <c r="U135" s="703"/>
      <c r="V135" s="703"/>
      <c r="W135" s="703"/>
      <c r="X135" s="703"/>
      <c r="Y135" s="703"/>
      <c r="Z135" s="703"/>
      <c r="AA135" s="703"/>
    </row>
    <row r="136" ht="16.5" spans="1:27">
      <c r="A136" s="703"/>
      <c r="B136" s="703"/>
      <c r="C136" s="703"/>
      <c r="D136" s="703"/>
      <c r="E136" s="703"/>
      <c r="F136" s="703"/>
      <c r="G136" s="703"/>
      <c r="H136" s="703"/>
      <c r="I136" s="703"/>
      <c r="J136" s="703"/>
      <c r="K136" s="703"/>
      <c r="L136" s="703"/>
      <c r="M136" s="703"/>
      <c r="N136" s="703"/>
      <c r="O136" s="703"/>
      <c r="P136" s="703"/>
      <c r="Q136" s="703"/>
      <c r="R136" s="703"/>
      <c r="S136" s="703"/>
      <c r="T136" s="703"/>
      <c r="U136" s="703"/>
      <c r="V136" s="703"/>
      <c r="W136" s="703"/>
      <c r="X136" s="703"/>
      <c r="Y136" s="703"/>
      <c r="Z136" s="703"/>
      <c r="AA136" s="703"/>
    </row>
    <row r="137" ht="16.5" spans="1:27">
      <c r="A137" s="703"/>
      <c r="B137" s="703"/>
      <c r="C137" s="703"/>
      <c r="D137" s="703"/>
      <c r="E137" s="703"/>
      <c r="F137" s="703"/>
      <c r="G137" s="703"/>
      <c r="H137" s="703"/>
      <c r="I137" s="703"/>
      <c r="J137" s="703"/>
      <c r="K137" s="703"/>
      <c r="L137" s="703"/>
      <c r="M137" s="703"/>
      <c r="N137" s="703"/>
      <c r="O137" s="703"/>
      <c r="P137" s="703"/>
      <c r="Q137" s="703"/>
      <c r="R137" s="703"/>
      <c r="S137" s="703"/>
      <c r="T137" s="703"/>
      <c r="U137" s="703"/>
      <c r="V137" s="703"/>
      <c r="W137" s="703"/>
      <c r="X137" s="703"/>
      <c r="Y137" s="703"/>
      <c r="Z137" s="703"/>
      <c r="AA137" s="703"/>
    </row>
    <row r="138" ht="16.5" spans="1:27">
      <c r="A138" s="703"/>
      <c r="B138" s="703"/>
      <c r="C138" s="703"/>
      <c r="D138" s="703"/>
      <c r="E138" s="703"/>
      <c r="F138" s="703"/>
      <c r="G138" s="703"/>
      <c r="H138" s="703"/>
      <c r="I138" s="703"/>
      <c r="J138" s="703"/>
      <c r="K138" s="703"/>
      <c r="L138" s="703"/>
      <c r="M138" s="703"/>
      <c r="N138" s="703"/>
      <c r="O138" s="703"/>
      <c r="P138" s="703"/>
      <c r="Q138" s="703"/>
      <c r="R138" s="703"/>
      <c r="S138" s="703"/>
      <c r="T138" s="703"/>
      <c r="U138" s="703"/>
      <c r="V138" s="703"/>
      <c r="W138" s="703"/>
      <c r="X138" s="703"/>
      <c r="Y138" s="703"/>
      <c r="Z138" s="703"/>
      <c r="AA138" s="703"/>
    </row>
    <row r="139" ht="16.5" spans="1:27">
      <c r="A139" s="703"/>
      <c r="B139" s="703"/>
      <c r="C139" s="703"/>
      <c r="D139" s="703"/>
      <c r="E139" s="703"/>
      <c r="F139" s="703"/>
      <c r="G139" s="703"/>
      <c r="H139" s="703"/>
      <c r="I139" s="703"/>
      <c r="J139" s="703"/>
      <c r="K139" s="703"/>
      <c r="L139" s="703"/>
      <c r="M139" s="703"/>
      <c r="N139" s="703"/>
      <c r="O139" s="703"/>
      <c r="P139" s="703"/>
      <c r="Q139" s="703"/>
      <c r="R139" s="703"/>
      <c r="S139" s="703"/>
      <c r="T139" s="703"/>
      <c r="U139" s="703"/>
      <c r="V139" s="703"/>
      <c r="W139" s="703"/>
      <c r="X139" s="703"/>
      <c r="Y139" s="703"/>
      <c r="Z139" s="703"/>
      <c r="AA139" s="703"/>
    </row>
    <row r="140" ht="16.5" spans="1:27">
      <c r="A140" s="703"/>
      <c r="B140" s="703"/>
      <c r="C140" s="703"/>
      <c r="D140" s="703"/>
      <c r="E140" s="703"/>
      <c r="F140" s="703"/>
      <c r="G140" s="703"/>
      <c r="H140" s="703"/>
      <c r="I140" s="703"/>
      <c r="J140" s="703"/>
      <c r="K140" s="703"/>
      <c r="L140" s="703"/>
      <c r="M140" s="703"/>
      <c r="N140" s="703"/>
      <c r="O140" s="703"/>
      <c r="P140" s="703"/>
      <c r="Q140" s="703"/>
      <c r="R140" s="703"/>
      <c r="S140" s="703"/>
      <c r="T140" s="703"/>
      <c r="U140" s="703"/>
      <c r="V140" s="703"/>
      <c r="W140" s="703"/>
      <c r="X140" s="703"/>
      <c r="Y140" s="703"/>
      <c r="Z140" s="703"/>
      <c r="AA140" s="703"/>
    </row>
    <row r="141" ht="16.5" spans="1:27">
      <c r="A141" s="703"/>
      <c r="B141" s="703"/>
      <c r="C141" s="703"/>
      <c r="D141" s="703"/>
      <c r="E141" s="703"/>
      <c r="F141" s="703"/>
      <c r="G141" s="703"/>
      <c r="H141" s="703"/>
      <c r="I141" s="703"/>
      <c r="J141" s="703"/>
      <c r="K141" s="703"/>
      <c r="L141" s="703"/>
      <c r="M141" s="703"/>
      <c r="N141" s="703"/>
      <c r="O141" s="703"/>
      <c r="P141" s="703"/>
      <c r="Q141" s="703"/>
      <c r="R141" s="703"/>
      <c r="S141" s="703"/>
      <c r="T141" s="703"/>
      <c r="U141" s="703"/>
      <c r="V141" s="703"/>
      <c r="W141" s="703"/>
      <c r="X141" s="703"/>
      <c r="Y141" s="703"/>
      <c r="Z141" s="703"/>
      <c r="AA141" s="703"/>
    </row>
    <row r="142" ht="16.5" spans="1:27">
      <c r="A142" s="703"/>
      <c r="B142" s="703"/>
      <c r="C142" s="703"/>
      <c r="D142" s="703"/>
      <c r="E142" s="703"/>
      <c r="F142" s="703"/>
      <c r="G142" s="703"/>
      <c r="H142" s="703"/>
      <c r="I142" s="703"/>
      <c r="J142" s="703"/>
      <c r="K142" s="703"/>
      <c r="L142" s="703"/>
      <c r="M142" s="703"/>
      <c r="N142" s="703"/>
      <c r="O142" s="703"/>
      <c r="P142" s="703"/>
      <c r="Q142" s="703"/>
      <c r="R142" s="703"/>
      <c r="S142" s="703"/>
      <c r="T142" s="703"/>
      <c r="U142" s="703"/>
      <c r="V142" s="703"/>
      <c r="W142" s="703"/>
      <c r="X142" s="703"/>
      <c r="Y142" s="703"/>
      <c r="Z142" s="703"/>
      <c r="AA142" s="703"/>
    </row>
    <row r="143" ht="16.5" spans="1:27">
      <c r="A143" s="703"/>
      <c r="B143" s="703"/>
      <c r="C143" s="703"/>
      <c r="D143" s="703"/>
      <c r="E143" s="703"/>
      <c r="F143" s="703"/>
      <c r="G143" s="703"/>
      <c r="H143" s="703"/>
      <c r="I143" s="703"/>
      <c r="J143" s="703"/>
      <c r="K143" s="703"/>
      <c r="L143" s="703"/>
      <c r="M143" s="703"/>
      <c r="N143" s="703"/>
      <c r="O143" s="703"/>
      <c r="P143" s="703"/>
      <c r="Q143" s="703"/>
      <c r="R143" s="703"/>
      <c r="S143" s="703"/>
      <c r="T143" s="703"/>
      <c r="U143" s="703"/>
      <c r="V143" s="703"/>
      <c r="W143" s="703"/>
      <c r="X143" s="703"/>
      <c r="Y143" s="703"/>
      <c r="Z143" s="703"/>
      <c r="AA143" s="703"/>
    </row>
    <row r="144" ht="16.5" spans="1:27">
      <c r="A144" s="703"/>
      <c r="B144" s="703"/>
      <c r="C144" s="703"/>
      <c r="D144" s="703"/>
      <c r="E144" s="703"/>
      <c r="F144" s="703"/>
      <c r="G144" s="703"/>
      <c r="H144" s="703"/>
      <c r="I144" s="703"/>
      <c r="J144" s="703"/>
      <c r="K144" s="703"/>
      <c r="L144" s="703"/>
      <c r="M144" s="703"/>
      <c r="N144" s="703"/>
      <c r="O144" s="703"/>
      <c r="P144" s="703"/>
      <c r="Q144" s="703"/>
      <c r="R144" s="703"/>
      <c r="S144" s="703"/>
      <c r="T144" s="703"/>
      <c r="U144" s="703"/>
      <c r="V144" s="703"/>
      <c r="W144" s="703"/>
      <c r="X144" s="703"/>
      <c r="Y144" s="703"/>
      <c r="Z144" s="703"/>
      <c r="AA144" s="703"/>
    </row>
    <row r="145" ht="16.5" spans="1:27">
      <c r="A145" s="703"/>
      <c r="B145" s="703"/>
      <c r="C145" s="703"/>
      <c r="D145" s="703"/>
      <c r="E145" s="703"/>
      <c r="F145" s="703"/>
      <c r="G145" s="703"/>
      <c r="H145" s="703"/>
      <c r="I145" s="703"/>
      <c r="J145" s="703"/>
      <c r="K145" s="703"/>
      <c r="L145" s="703"/>
      <c r="M145" s="703"/>
      <c r="N145" s="703"/>
      <c r="O145" s="703"/>
      <c r="P145" s="703"/>
      <c r="Q145" s="703"/>
      <c r="R145" s="703"/>
      <c r="S145" s="703"/>
      <c r="T145" s="703"/>
      <c r="U145" s="703"/>
      <c r="V145" s="703"/>
      <c r="W145" s="703"/>
      <c r="X145" s="703"/>
      <c r="Y145" s="703"/>
      <c r="Z145" s="703"/>
      <c r="AA145" s="703"/>
    </row>
    <row r="146" ht="16.5" spans="1:27">
      <c r="A146" s="703"/>
      <c r="B146" s="703"/>
      <c r="C146" s="703"/>
      <c r="D146" s="703"/>
      <c r="E146" s="703"/>
      <c r="F146" s="703"/>
      <c r="G146" s="703"/>
      <c r="H146" s="703"/>
      <c r="I146" s="703"/>
      <c r="J146" s="703"/>
      <c r="K146" s="703"/>
      <c r="L146" s="703"/>
      <c r="M146" s="703"/>
      <c r="N146" s="703"/>
      <c r="O146" s="703"/>
      <c r="P146" s="703"/>
      <c r="Q146" s="703"/>
      <c r="R146" s="703"/>
      <c r="S146" s="703"/>
      <c r="T146" s="703"/>
      <c r="U146" s="703"/>
      <c r="V146" s="703"/>
      <c r="W146" s="703"/>
      <c r="X146" s="703"/>
      <c r="Y146" s="703"/>
      <c r="Z146" s="703"/>
      <c r="AA146" s="703"/>
    </row>
    <row r="147" ht="16.5" spans="1:27">
      <c r="A147" s="703"/>
      <c r="B147" s="703"/>
      <c r="C147" s="703"/>
      <c r="D147" s="703"/>
      <c r="E147" s="703"/>
      <c r="F147" s="703"/>
      <c r="G147" s="703"/>
      <c r="H147" s="703"/>
      <c r="I147" s="703"/>
      <c r="J147" s="703"/>
      <c r="K147" s="703"/>
      <c r="L147" s="703"/>
      <c r="M147" s="703"/>
      <c r="N147" s="703"/>
      <c r="O147" s="703"/>
      <c r="P147" s="703"/>
      <c r="Q147" s="703"/>
      <c r="R147" s="703"/>
      <c r="S147" s="703"/>
      <c r="T147" s="703"/>
      <c r="U147" s="703"/>
      <c r="V147" s="703"/>
      <c r="W147" s="703"/>
      <c r="X147" s="703"/>
      <c r="Y147" s="703"/>
      <c r="Z147" s="703"/>
      <c r="AA147" s="703"/>
    </row>
    <row r="148" ht="16.5" spans="1:27">
      <c r="A148" s="703"/>
      <c r="B148" s="703"/>
      <c r="C148" s="703"/>
      <c r="D148" s="703"/>
      <c r="E148" s="703"/>
      <c r="F148" s="703"/>
      <c r="G148" s="703"/>
      <c r="H148" s="703"/>
      <c r="I148" s="703"/>
      <c r="J148" s="703"/>
      <c r="K148" s="703"/>
      <c r="L148" s="703"/>
      <c r="M148" s="703"/>
      <c r="N148" s="703"/>
      <c r="O148" s="703"/>
      <c r="P148" s="703"/>
      <c r="Q148" s="703"/>
      <c r="R148" s="703"/>
      <c r="S148" s="703"/>
      <c r="T148" s="703"/>
      <c r="U148" s="703"/>
      <c r="V148" s="703"/>
      <c r="W148" s="703"/>
      <c r="X148" s="703"/>
      <c r="Y148" s="703"/>
      <c r="Z148" s="703"/>
      <c r="AA148" s="703"/>
    </row>
    <row r="149" ht="16.5" spans="1:27">
      <c r="A149" s="703"/>
      <c r="B149" s="703"/>
      <c r="C149" s="703"/>
      <c r="D149" s="703"/>
      <c r="E149" s="703"/>
      <c r="F149" s="703"/>
      <c r="G149" s="703"/>
      <c r="H149" s="703"/>
      <c r="I149" s="703"/>
      <c r="J149" s="703"/>
      <c r="K149" s="703"/>
      <c r="L149" s="703"/>
      <c r="M149" s="703"/>
      <c r="N149" s="703"/>
      <c r="O149" s="703"/>
      <c r="P149" s="703"/>
      <c r="Q149" s="703"/>
      <c r="R149" s="703"/>
      <c r="S149" s="703"/>
      <c r="T149" s="703"/>
      <c r="U149" s="703"/>
      <c r="V149" s="703"/>
      <c r="W149" s="703"/>
      <c r="X149" s="703"/>
      <c r="Y149" s="703"/>
      <c r="Z149" s="703"/>
      <c r="AA149" s="703"/>
    </row>
    <row r="150" ht="16.5" spans="1:27">
      <c r="A150" s="703"/>
      <c r="B150" s="703"/>
      <c r="C150" s="703"/>
      <c r="D150" s="703"/>
      <c r="E150" s="703"/>
      <c r="F150" s="703"/>
      <c r="G150" s="703"/>
      <c r="H150" s="703"/>
      <c r="I150" s="703"/>
      <c r="J150" s="703"/>
      <c r="K150" s="703"/>
      <c r="L150" s="703"/>
      <c r="M150" s="703"/>
      <c r="N150" s="703"/>
      <c r="O150" s="703"/>
      <c r="P150" s="703"/>
      <c r="Q150" s="703"/>
      <c r="R150" s="703"/>
      <c r="S150" s="703"/>
      <c r="T150" s="703"/>
      <c r="U150" s="703"/>
      <c r="V150" s="703"/>
      <c r="W150" s="703"/>
      <c r="X150" s="703"/>
      <c r="Y150" s="703"/>
      <c r="Z150" s="703"/>
      <c r="AA150" s="703"/>
    </row>
    <row r="151" ht="16.5" spans="1:27">
      <c r="A151" s="703"/>
      <c r="B151" s="703"/>
      <c r="C151" s="703"/>
      <c r="D151" s="703"/>
      <c r="E151" s="703"/>
      <c r="F151" s="703"/>
      <c r="G151" s="703"/>
      <c r="H151" s="703"/>
      <c r="I151" s="703"/>
      <c r="J151" s="703"/>
      <c r="K151" s="703"/>
      <c r="L151" s="703"/>
      <c r="M151" s="703"/>
      <c r="N151" s="703"/>
      <c r="O151" s="703"/>
      <c r="P151" s="703"/>
      <c r="Q151" s="703"/>
      <c r="R151" s="703"/>
      <c r="S151" s="703"/>
      <c r="T151" s="703"/>
      <c r="U151" s="703"/>
      <c r="V151" s="703"/>
      <c r="W151" s="703"/>
      <c r="X151" s="703"/>
      <c r="Y151" s="703"/>
      <c r="Z151" s="703"/>
      <c r="AA151" s="703"/>
    </row>
    <row r="152" ht="16.5" spans="1:27">
      <c r="A152" s="703"/>
      <c r="B152" s="703"/>
      <c r="C152" s="703"/>
      <c r="D152" s="703"/>
      <c r="E152" s="703"/>
      <c r="F152" s="703"/>
      <c r="G152" s="703"/>
      <c r="H152" s="703"/>
      <c r="I152" s="703"/>
      <c r="J152" s="703"/>
      <c r="K152" s="703"/>
      <c r="L152" s="703"/>
      <c r="M152" s="703"/>
      <c r="N152" s="703"/>
      <c r="O152" s="703"/>
      <c r="P152" s="703"/>
      <c r="Q152" s="703"/>
      <c r="R152" s="703"/>
      <c r="S152" s="703"/>
      <c r="T152" s="703"/>
      <c r="U152" s="703"/>
      <c r="V152" s="703"/>
      <c r="W152" s="703"/>
      <c r="X152" s="703"/>
      <c r="Y152" s="703"/>
      <c r="Z152" s="703"/>
      <c r="AA152" s="703"/>
    </row>
    <row r="153" ht="16.5" spans="1:27">
      <c r="A153" s="703"/>
      <c r="B153" s="703"/>
      <c r="C153" s="703"/>
      <c r="D153" s="703"/>
      <c r="E153" s="703"/>
      <c r="F153" s="703"/>
      <c r="G153" s="703"/>
      <c r="H153" s="703"/>
      <c r="I153" s="703"/>
      <c r="J153" s="703"/>
      <c r="K153" s="703"/>
      <c r="L153" s="703"/>
      <c r="M153" s="703"/>
      <c r="N153" s="703"/>
      <c r="O153" s="703"/>
      <c r="P153" s="703"/>
      <c r="Q153" s="703"/>
      <c r="R153" s="703"/>
      <c r="S153" s="703"/>
      <c r="T153" s="703"/>
      <c r="U153" s="703"/>
      <c r="V153" s="703"/>
      <c r="W153" s="703"/>
      <c r="X153" s="703"/>
      <c r="Y153" s="703"/>
      <c r="Z153" s="703"/>
      <c r="AA153" s="703"/>
    </row>
    <row r="154" ht="16.5" spans="1:27">
      <c r="A154" s="703"/>
      <c r="B154" s="703"/>
      <c r="C154" s="703"/>
      <c r="D154" s="703"/>
      <c r="E154" s="703"/>
      <c r="F154" s="703"/>
      <c r="G154" s="703"/>
      <c r="H154" s="703"/>
      <c r="I154" s="703"/>
      <c r="J154" s="703"/>
      <c r="K154" s="703"/>
      <c r="L154" s="703"/>
      <c r="M154" s="703"/>
      <c r="N154" s="703"/>
      <c r="O154" s="703"/>
      <c r="P154" s="703"/>
      <c r="Q154" s="703"/>
      <c r="R154" s="703"/>
      <c r="S154" s="703"/>
      <c r="T154" s="703"/>
      <c r="U154" s="703"/>
      <c r="V154" s="703"/>
      <c r="W154" s="703"/>
      <c r="X154" s="703"/>
      <c r="Y154" s="703"/>
      <c r="Z154" s="703"/>
      <c r="AA154" s="703"/>
    </row>
    <row r="155" ht="16.5" spans="1:27">
      <c r="A155" s="703"/>
      <c r="B155" s="703"/>
      <c r="C155" s="703"/>
      <c r="D155" s="703"/>
      <c r="E155" s="703"/>
      <c r="F155" s="703"/>
      <c r="G155" s="703"/>
      <c r="H155" s="703"/>
      <c r="I155" s="703"/>
      <c r="J155" s="703"/>
      <c r="K155" s="703"/>
      <c r="L155" s="703"/>
      <c r="M155" s="703"/>
      <c r="N155" s="703"/>
      <c r="O155" s="703"/>
      <c r="P155" s="703"/>
      <c r="Q155" s="703"/>
      <c r="R155" s="703"/>
      <c r="S155" s="703"/>
      <c r="T155" s="703"/>
      <c r="U155" s="703"/>
      <c r="V155" s="703"/>
      <c r="W155" s="703"/>
      <c r="X155" s="703"/>
      <c r="Y155" s="703"/>
      <c r="Z155" s="703"/>
      <c r="AA155" s="703"/>
    </row>
    <row r="156" ht="16.5" spans="1:27">
      <c r="A156" s="703"/>
      <c r="B156" s="703"/>
      <c r="C156" s="703"/>
      <c r="D156" s="703"/>
      <c r="E156" s="703"/>
      <c r="F156" s="703"/>
      <c r="G156" s="703"/>
      <c r="H156" s="703"/>
      <c r="I156" s="703"/>
      <c r="J156" s="703"/>
      <c r="K156" s="703"/>
      <c r="L156" s="703"/>
      <c r="M156" s="703"/>
      <c r="N156" s="703"/>
      <c r="O156" s="703"/>
      <c r="P156" s="703"/>
      <c r="Q156" s="703"/>
      <c r="R156" s="703"/>
      <c r="S156" s="703"/>
      <c r="T156" s="703"/>
      <c r="U156" s="703"/>
      <c r="V156" s="703"/>
      <c r="W156" s="703"/>
      <c r="X156" s="703"/>
      <c r="Y156" s="703"/>
      <c r="Z156" s="703"/>
      <c r="AA156" s="703"/>
    </row>
    <row r="157" ht="16.5" spans="1:27">
      <c r="A157" s="703"/>
      <c r="B157" s="703"/>
      <c r="C157" s="703"/>
      <c r="D157" s="703"/>
      <c r="E157" s="703"/>
      <c r="F157" s="703"/>
      <c r="G157" s="703"/>
      <c r="H157" s="703"/>
      <c r="I157" s="703"/>
      <c r="J157" s="703"/>
      <c r="K157" s="703"/>
      <c r="L157" s="703"/>
      <c r="M157" s="703"/>
      <c r="N157" s="703"/>
      <c r="O157" s="703"/>
      <c r="P157" s="703"/>
      <c r="Q157" s="703"/>
      <c r="R157" s="703"/>
      <c r="S157" s="703"/>
      <c r="T157" s="703"/>
      <c r="U157" s="703"/>
      <c r="V157" s="703"/>
      <c r="W157" s="703"/>
      <c r="X157" s="703"/>
      <c r="Y157" s="703"/>
      <c r="Z157" s="703"/>
      <c r="AA157" s="703"/>
    </row>
    <row r="158" ht="16.5" spans="1:27">
      <c r="A158" s="703"/>
      <c r="B158" s="703"/>
      <c r="C158" s="703"/>
      <c r="D158" s="703"/>
      <c r="E158" s="703"/>
      <c r="F158" s="703"/>
      <c r="G158" s="703"/>
      <c r="H158" s="703"/>
      <c r="I158" s="703"/>
      <c r="J158" s="703"/>
      <c r="K158" s="703"/>
      <c r="L158" s="703"/>
      <c r="M158" s="703"/>
      <c r="N158" s="703"/>
      <c r="O158" s="703"/>
      <c r="P158" s="703"/>
      <c r="Q158" s="703"/>
      <c r="R158" s="703"/>
      <c r="S158" s="703"/>
      <c r="T158" s="703"/>
      <c r="U158" s="703"/>
      <c r="V158" s="703"/>
      <c r="W158" s="703"/>
      <c r="X158" s="703"/>
      <c r="Y158" s="703"/>
      <c r="Z158" s="703"/>
      <c r="AA158" s="703"/>
    </row>
    <row r="159" ht="16.5" spans="1:27">
      <c r="A159" s="703"/>
      <c r="B159" s="703"/>
      <c r="C159" s="703"/>
      <c r="D159" s="703"/>
      <c r="E159" s="703"/>
      <c r="F159" s="703"/>
      <c r="G159" s="703"/>
      <c r="H159" s="703"/>
      <c r="I159" s="703"/>
      <c r="J159" s="703"/>
      <c r="K159" s="703"/>
      <c r="L159" s="703"/>
      <c r="M159" s="703"/>
      <c r="N159" s="703"/>
      <c r="O159" s="703"/>
      <c r="P159" s="703"/>
      <c r="Q159" s="703"/>
      <c r="R159" s="703"/>
      <c r="S159" s="703"/>
      <c r="T159" s="703"/>
      <c r="U159" s="703"/>
      <c r="V159" s="703"/>
      <c r="W159" s="703"/>
      <c r="X159" s="703"/>
      <c r="Y159" s="703"/>
      <c r="Z159" s="703"/>
      <c r="AA159" s="703"/>
    </row>
    <row r="160" ht="16.5" spans="1:27">
      <c r="A160" s="703"/>
      <c r="B160" s="703"/>
      <c r="C160" s="703"/>
      <c r="D160" s="703"/>
      <c r="E160" s="703"/>
      <c r="F160" s="703"/>
      <c r="G160" s="703"/>
      <c r="H160" s="703"/>
      <c r="I160" s="703"/>
      <c r="J160" s="703"/>
      <c r="K160" s="703"/>
      <c r="L160" s="703"/>
      <c r="M160" s="703"/>
      <c r="N160" s="703"/>
      <c r="O160" s="703"/>
      <c r="P160" s="703"/>
      <c r="Q160" s="703"/>
      <c r="R160" s="703"/>
      <c r="S160" s="703"/>
      <c r="T160" s="703"/>
      <c r="U160" s="703"/>
      <c r="V160" s="703"/>
      <c r="W160" s="703"/>
      <c r="X160" s="703"/>
      <c r="Y160" s="703"/>
      <c r="Z160" s="703"/>
      <c r="AA160" s="703"/>
    </row>
    <row r="161" ht="16.5" spans="1:27">
      <c r="A161" s="703"/>
      <c r="B161" s="703"/>
      <c r="C161" s="703"/>
      <c r="D161" s="703"/>
      <c r="E161" s="703"/>
      <c r="F161" s="703"/>
      <c r="G161" s="703"/>
      <c r="H161" s="703"/>
      <c r="I161" s="703"/>
      <c r="J161" s="703"/>
      <c r="K161" s="703"/>
      <c r="L161" s="703"/>
      <c r="M161" s="703"/>
      <c r="N161" s="703"/>
      <c r="O161" s="703"/>
      <c r="P161" s="703"/>
      <c r="Q161" s="703"/>
      <c r="R161" s="703"/>
      <c r="S161" s="703"/>
      <c r="T161" s="703"/>
      <c r="U161" s="703"/>
      <c r="V161" s="703"/>
      <c r="W161" s="703"/>
      <c r="X161" s="703"/>
      <c r="Y161" s="703"/>
      <c r="Z161" s="703"/>
      <c r="AA161" s="703"/>
    </row>
    <row r="162" ht="16.5" spans="1:27">
      <c r="A162" s="703"/>
      <c r="B162" s="703"/>
      <c r="C162" s="703"/>
      <c r="D162" s="703"/>
      <c r="E162" s="703"/>
      <c r="F162" s="703"/>
      <c r="G162" s="703"/>
      <c r="H162" s="703"/>
      <c r="I162" s="703"/>
      <c r="J162" s="703"/>
      <c r="K162" s="703"/>
      <c r="L162" s="703"/>
      <c r="M162" s="703"/>
      <c r="N162" s="703"/>
      <c r="O162" s="703"/>
      <c r="P162" s="703"/>
      <c r="Q162" s="703"/>
      <c r="R162" s="703"/>
      <c r="S162" s="703"/>
      <c r="T162" s="703"/>
      <c r="U162" s="703"/>
      <c r="V162" s="703"/>
      <c r="W162" s="703"/>
      <c r="X162" s="703"/>
      <c r="Y162" s="703"/>
      <c r="Z162" s="703"/>
      <c r="AA162" s="703"/>
    </row>
    <row r="163" ht="16.5" spans="1:27">
      <c r="A163" s="703"/>
      <c r="B163" s="703"/>
      <c r="C163" s="703"/>
      <c r="D163" s="703"/>
      <c r="E163" s="703"/>
      <c r="F163" s="703"/>
      <c r="G163" s="703"/>
      <c r="H163" s="703"/>
      <c r="I163" s="703"/>
      <c r="J163" s="703"/>
      <c r="K163" s="703"/>
      <c r="L163" s="703"/>
      <c r="M163" s="703"/>
      <c r="N163" s="703"/>
      <c r="O163" s="703"/>
      <c r="P163" s="703"/>
      <c r="Q163" s="703"/>
      <c r="R163" s="703"/>
      <c r="S163" s="703"/>
      <c r="T163" s="703"/>
      <c r="U163" s="703"/>
      <c r="V163" s="703"/>
      <c r="W163" s="703"/>
      <c r="X163" s="703"/>
      <c r="Y163" s="703"/>
      <c r="Z163" s="703"/>
      <c r="AA163" s="703"/>
    </row>
    <row r="164" ht="16.5" spans="1:27">
      <c r="A164" s="703"/>
      <c r="B164" s="703"/>
      <c r="C164" s="703"/>
      <c r="D164" s="703"/>
      <c r="E164" s="703"/>
      <c r="F164" s="703"/>
      <c r="G164" s="703"/>
      <c r="H164" s="703"/>
      <c r="I164" s="703"/>
      <c r="J164" s="703"/>
      <c r="K164" s="703"/>
      <c r="L164" s="703"/>
      <c r="M164" s="703"/>
      <c r="N164" s="703"/>
      <c r="O164" s="703"/>
      <c r="P164" s="703"/>
      <c r="Q164" s="703"/>
      <c r="R164" s="703"/>
      <c r="S164" s="703"/>
      <c r="T164" s="703"/>
      <c r="U164" s="703"/>
      <c r="V164" s="703"/>
      <c r="W164" s="703"/>
      <c r="X164" s="703"/>
      <c r="Y164" s="703"/>
      <c r="Z164" s="703"/>
      <c r="AA164" s="703"/>
    </row>
    <row r="165" ht="16.5" spans="1:27">
      <c r="A165" s="703"/>
      <c r="B165" s="703"/>
      <c r="C165" s="703"/>
      <c r="D165" s="703"/>
      <c r="E165" s="703"/>
      <c r="F165" s="703"/>
      <c r="G165" s="703"/>
      <c r="H165" s="703"/>
      <c r="I165" s="703"/>
      <c r="J165" s="703"/>
      <c r="K165" s="703"/>
      <c r="L165" s="703"/>
      <c r="M165" s="703"/>
      <c r="N165" s="703"/>
      <c r="O165" s="703"/>
      <c r="P165" s="703"/>
      <c r="Q165" s="703"/>
      <c r="R165" s="703"/>
      <c r="S165" s="703"/>
      <c r="T165" s="703"/>
      <c r="U165" s="703"/>
      <c r="V165" s="703"/>
      <c r="W165" s="703"/>
      <c r="X165" s="703"/>
      <c r="Y165" s="703"/>
      <c r="Z165" s="703"/>
      <c r="AA165" s="703"/>
    </row>
    <row r="166" ht="16.5" spans="1:27">
      <c r="A166" s="703"/>
      <c r="B166" s="703"/>
      <c r="C166" s="703"/>
      <c r="D166" s="703"/>
      <c r="E166" s="703"/>
      <c r="F166" s="703"/>
      <c r="G166" s="703"/>
      <c r="H166" s="703"/>
      <c r="I166" s="703"/>
      <c r="J166" s="703"/>
      <c r="K166" s="703"/>
      <c r="L166" s="703"/>
      <c r="M166" s="703"/>
      <c r="N166" s="703"/>
      <c r="O166" s="703"/>
      <c r="P166" s="703"/>
      <c r="Q166" s="703"/>
      <c r="R166" s="703"/>
      <c r="S166" s="703"/>
      <c r="T166" s="703"/>
      <c r="U166" s="703"/>
      <c r="V166" s="703"/>
      <c r="W166" s="703"/>
      <c r="X166" s="703"/>
      <c r="Y166" s="703"/>
      <c r="Z166" s="703"/>
      <c r="AA166" s="703"/>
    </row>
    <row r="167" ht="16.5" spans="1:27">
      <c r="A167" s="703"/>
      <c r="B167" s="703"/>
      <c r="C167" s="703"/>
      <c r="D167" s="703"/>
      <c r="E167" s="703"/>
      <c r="F167" s="703"/>
      <c r="G167" s="703"/>
      <c r="H167" s="703"/>
      <c r="I167" s="703"/>
      <c r="J167" s="703"/>
      <c r="K167" s="703"/>
      <c r="L167" s="703"/>
      <c r="M167" s="703"/>
      <c r="N167" s="703"/>
      <c r="O167" s="703"/>
      <c r="P167" s="703"/>
      <c r="Q167" s="703"/>
      <c r="R167" s="703"/>
      <c r="S167" s="703"/>
      <c r="T167" s="703"/>
      <c r="U167" s="703"/>
      <c r="V167" s="703"/>
      <c r="W167" s="703"/>
      <c r="X167" s="703"/>
      <c r="Y167" s="703"/>
      <c r="Z167" s="703"/>
      <c r="AA167" s="703"/>
    </row>
    <row r="168" ht="16.5" spans="1:27">
      <c r="A168" s="703"/>
      <c r="B168" s="703"/>
      <c r="C168" s="703"/>
      <c r="D168" s="703"/>
      <c r="E168" s="703"/>
      <c r="F168" s="703"/>
      <c r="G168" s="703"/>
      <c r="H168" s="703"/>
      <c r="I168" s="703"/>
      <c r="J168" s="703"/>
      <c r="K168" s="703"/>
      <c r="L168" s="703"/>
      <c r="M168" s="703"/>
      <c r="N168" s="703"/>
      <c r="O168" s="703"/>
      <c r="P168" s="703"/>
      <c r="Q168" s="703"/>
      <c r="R168" s="703"/>
      <c r="S168" s="703"/>
      <c r="T168" s="703"/>
      <c r="U168" s="703"/>
      <c r="V168" s="703"/>
      <c r="W168" s="703"/>
      <c r="X168" s="703"/>
      <c r="Y168" s="703"/>
      <c r="Z168" s="703"/>
      <c r="AA168" s="703"/>
    </row>
    <row r="169" ht="16.5" spans="1:27">
      <c r="A169" s="703"/>
      <c r="B169" s="703"/>
      <c r="C169" s="703"/>
      <c r="D169" s="703"/>
      <c r="E169" s="703"/>
      <c r="F169" s="703"/>
      <c r="G169" s="703"/>
      <c r="H169" s="703"/>
      <c r="I169" s="703"/>
      <c r="J169" s="703"/>
      <c r="K169" s="703"/>
      <c r="L169" s="703"/>
      <c r="M169" s="703"/>
      <c r="N169" s="703"/>
      <c r="O169" s="703"/>
      <c r="P169" s="703"/>
      <c r="Q169" s="703"/>
      <c r="R169" s="703"/>
      <c r="S169" s="703"/>
      <c r="T169" s="703"/>
      <c r="U169" s="703"/>
      <c r="V169" s="703"/>
      <c r="W169" s="703"/>
      <c r="X169" s="703"/>
      <c r="Y169" s="703"/>
      <c r="Z169" s="703"/>
      <c r="AA169" s="703"/>
    </row>
    <row r="170" ht="16.5" spans="1:27">
      <c r="A170" s="703"/>
      <c r="B170" s="703"/>
      <c r="C170" s="703"/>
      <c r="D170" s="703"/>
      <c r="E170" s="703"/>
      <c r="F170" s="703"/>
      <c r="G170" s="703"/>
      <c r="H170" s="703"/>
      <c r="I170" s="703"/>
      <c r="J170" s="703"/>
      <c r="K170" s="703"/>
      <c r="L170" s="703"/>
      <c r="M170" s="703"/>
      <c r="N170" s="703"/>
      <c r="O170" s="703"/>
      <c r="P170" s="703"/>
      <c r="Q170" s="703"/>
      <c r="R170" s="703"/>
      <c r="S170" s="703"/>
      <c r="T170" s="703"/>
      <c r="U170" s="703"/>
      <c r="V170" s="703"/>
      <c r="W170" s="703"/>
      <c r="X170" s="703"/>
      <c r="Y170" s="703"/>
      <c r="Z170" s="703"/>
      <c r="AA170" s="703"/>
    </row>
    <row r="171" ht="16.5" spans="1:27">
      <c r="A171" s="703"/>
      <c r="B171" s="703"/>
      <c r="C171" s="703"/>
      <c r="D171" s="703"/>
      <c r="E171" s="703"/>
      <c r="F171" s="703"/>
      <c r="G171" s="703"/>
      <c r="H171" s="703"/>
      <c r="I171" s="703"/>
      <c r="J171" s="703"/>
      <c r="K171" s="703"/>
      <c r="L171" s="703"/>
      <c r="M171" s="703"/>
      <c r="N171" s="703"/>
      <c r="O171" s="703"/>
      <c r="P171" s="703"/>
      <c r="Q171" s="703"/>
      <c r="R171" s="703"/>
      <c r="S171" s="703"/>
      <c r="T171" s="703"/>
      <c r="U171" s="703"/>
      <c r="V171" s="703"/>
      <c r="W171" s="703"/>
      <c r="X171" s="703"/>
      <c r="Y171" s="703"/>
      <c r="Z171" s="703"/>
      <c r="AA171" s="703"/>
    </row>
    <row r="172" ht="16.5" spans="1:27">
      <c r="A172" s="703"/>
      <c r="B172" s="703"/>
      <c r="C172" s="703"/>
      <c r="D172" s="703"/>
      <c r="E172" s="703"/>
      <c r="F172" s="703"/>
      <c r="G172" s="703"/>
      <c r="H172" s="703"/>
      <c r="I172" s="703"/>
      <c r="J172" s="703"/>
      <c r="K172" s="703"/>
      <c r="L172" s="703"/>
      <c r="M172" s="703"/>
      <c r="N172" s="703"/>
      <c r="O172" s="703"/>
      <c r="P172" s="703"/>
      <c r="Q172" s="703"/>
      <c r="R172" s="703"/>
      <c r="S172" s="703"/>
      <c r="T172" s="703"/>
      <c r="U172" s="703"/>
      <c r="V172" s="703"/>
      <c r="W172" s="703"/>
      <c r="X172" s="703"/>
      <c r="Y172" s="703"/>
      <c r="Z172" s="703"/>
      <c r="AA172" s="703"/>
    </row>
    <row r="173" ht="16.5" spans="1:27">
      <c r="A173" s="703"/>
      <c r="B173" s="703"/>
      <c r="C173" s="703"/>
      <c r="D173" s="703"/>
      <c r="E173" s="703"/>
      <c r="F173" s="703"/>
      <c r="G173" s="703"/>
      <c r="H173" s="703"/>
      <c r="I173" s="703"/>
      <c r="J173" s="703"/>
      <c r="K173" s="703"/>
      <c r="L173" s="703"/>
      <c r="M173" s="703"/>
      <c r="N173" s="703"/>
      <c r="O173" s="703"/>
      <c r="P173" s="703"/>
      <c r="Q173" s="703"/>
      <c r="R173" s="703"/>
      <c r="S173" s="703"/>
      <c r="T173" s="703"/>
      <c r="U173" s="703"/>
      <c r="V173" s="703"/>
      <c r="W173" s="703"/>
      <c r="X173" s="703"/>
      <c r="Y173" s="703"/>
      <c r="Z173" s="703"/>
      <c r="AA173" s="703"/>
    </row>
    <row r="174" ht="16.5" spans="1:27">
      <c r="A174" s="703"/>
      <c r="B174" s="703"/>
      <c r="C174" s="703"/>
      <c r="D174" s="703"/>
      <c r="E174" s="703"/>
      <c r="F174" s="703"/>
      <c r="G174" s="703"/>
      <c r="H174" s="703"/>
      <c r="I174" s="703"/>
      <c r="J174" s="703"/>
      <c r="K174" s="703"/>
      <c r="L174" s="703"/>
      <c r="M174" s="703"/>
      <c r="N174" s="703"/>
      <c r="O174" s="703"/>
      <c r="P174" s="703"/>
      <c r="Q174" s="703"/>
      <c r="R174" s="703"/>
      <c r="S174" s="703"/>
      <c r="T174" s="703"/>
      <c r="U174" s="703"/>
      <c r="V174" s="703"/>
      <c r="W174" s="703"/>
      <c r="X174" s="703"/>
      <c r="Y174" s="703"/>
      <c r="Z174" s="703"/>
      <c r="AA174" s="703"/>
    </row>
    <row r="175" ht="16.5" spans="1:27">
      <c r="A175" s="703"/>
      <c r="B175" s="703"/>
      <c r="C175" s="703"/>
      <c r="D175" s="703"/>
      <c r="E175" s="703"/>
      <c r="F175" s="703"/>
      <c r="G175" s="703"/>
      <c r="H175" s="703"/>
      <c r="I175" s="703"/>
      <c r="J175" s="703"/>
      <c r="K175" s="703"/>
      <c r="L175" s="703"/>
      <c r="M175" s="703"/>
      <c r="N175" s="703"/>
      <c r="O175" s="703"/>
      <c r="P175" s="703"/>
      <c r="Q175" s="703"/>
      <c r="R175" s="703"/>
      <c r="S175" s="703"/>
      <c r="T175" s="703"/>
      <c r="U175" s="703"/>
      <c r="V175" s="703"/>
      <c r="W175" s="703"/>
      <c r="X175" s="703"/>
      <c r="Y175" s="703"/>
      <c r="Z175" s="703"/>
      <c r="AA175" s="703"/>
    </row>
    <row r="176" ht="16.5" spans="1:27">
      <c r="A176" s="703"/>
      <c r="B176" s="703"/>
      <c r="C176" s="703"/>
      <c r="D176" s="703"/>
      <c r="E176" s="703"/>
      <c r="F176" s="703"/>
      <c r="G176" s="703"/>
      <c r="H176" s="703"/>
      <c r="I176" s="703"/>
      <c r="J176" s="703"/>
      <c r="K176" s="703"/>
      <c r="L176" s="703"/>
      <c r="M176" s="703"/>
      <c r="N176" s="703"/>
      <c r="O176" s="703"/>
      <c r="P176" s="703"/>
      <c r="Q176" s="703"/>
      <c r="R176" s="703"/>
      <c r="S176" s="703"/>
      <c r="T176" s="703"/>
      <c r="U176" s="703"/>
      <c r="V176" s="703"/>
      <c r="W176" s="703"/>
      <c r="X176" s="703"/>
      <c r="Y176" s="703"/>
      <c r="Z176" s="703"/>
      <c r="AA176" s="703"/>
    </row>
    <row r="177" ht="16.5" spans="1:27">
      <c r="A177" s="703"/>
      <c r="B177" s="703"/>
      <c r="C177" s="703"/>
      <c r="D177" s="703"/>
      <c r="E177" s="703"/>
      <c r="F177" s="703"/>
      <c r="G177" s="703"/>
      <c r="H177" s="703"/>
      <c r="I177" s="703"/>
      <c r="J177" s="703"/>
      <c r="K177" s="703"/>
      <c r="L177" s="703"/>
      <c r="M177" s="703"/>
      <c r="N177" s="703"/>
      <c r="O177" s="703"/>
      <c r="P177" s="703"/>
      <c r="Q177" s="703"/>
      <c r="R177" s="703"/>
      <c r="S177" s="703"/>
      <c r="T177" s="703"/>
      <c r="U177" s="703"/>
      <c r="V177" s="703"/>
      <c r="W177" s="703"/>
      <c r="X177" s="703"/>
      <c r="Y177" s="703"/>
      <c r="Z177" s="703"/>
      <c r="AA177" s="703"/>
    </row>
    <row r="178" ht="16.5" spans="1:27">
      <c r="A178" s="703"/>
      <c r="B178" s="703"/>
      <c r="C178" s="703"/>
      <c r="D178" s="703"/>
      <c r="E178" s="703"/>
      <c r="F178" s="703"/>
      <c r="G178" s="703"/>
      <c r="H178" s="703"/>
      <c r="I178" s="703"/>
      <c r="J178" s="703"/>
      <c r="K178" s="703"/>
      <c r="L178" s="703"/>
      <c r="M178" s="703"/>
      <c r="N178" s="703"/>
      <c r="O178" s="703"/>
      <c r="P178" s="703"/>
      <c r="Q178" s="703"/>
      <c r="R178" s="703"/>
      <c r="S178" s="703"/>
      <c r="T178" s="703"/>
      <c r="U178" s="703"/>
      <c r="V178" s="703"/>
      <c r="W178" s="703"/>
      <c r="X178" s="703"/>
      <c r="Y178" s="703"/>
      <c r="Z178" s="703"/>
      <c r="AA178" s="703"/>
    </row>
    <row r="179" ht="16.5" spans="1:27">
      <c r="A179" s="703"/>
      <c r="B179" s="703"/>
      <c r="C179" s="703"/>
      <c r="D179" s="703"/>
      <c r="E179" s="703"/>
      <c r="F179" s="703"/>
      <c r="G179" s="703"/>
      <c r="H179" s="703"/>
      <c r="I179" s="703"/>
      <c r="J179" s="703"/>
      <c r="K179" s="703"/>
      <c r="L179" s="703"/>
      <c r="M179" s="703"/>
      <c r="N179" s="703"/>
      <c r="O179" s="703"/>
      <c r="P179" s="703"/>
      <c r="Q179" s="703"/>
      <c r="R179" s="703"/>
      <c r="S179" s="703"/>
      <c r="T179" s="703"/>
      <c r="U179" s="703"/>
      <c r="V179" s="703"/>
      <c r="W179" s="703"/>
      <c r="X179" s="703"/>
      <c r="Y179" s="703"/>
      <c r="Z179" s="703"/>
      <c r="AA179" s="703"/>
    </row>
    <row r="180" ht="16.5" spans="1:27">
      <c r="A180" s="703"/>
      <c r="B180" s="703"/>
      <c r="C180" s="703"/>
      <c r="D180" s="703"/>
      <c r="E180" s="703"/>
      <c r="F180" s="703"/>
      <c r="G180" s="703"/>
      <c r="H180" s="703"/>
      <c r="I180" s="703"/>
      <c r="J180" s="703"/>
      <c r="K180" s="703"/>
      <c r="L180" s="703"/>
      <c r="M180" s="703"/>
      <c r="N180" s="703"/>
      <c r="O180" s="703"/>
      <c r="P180" s="703"/>
      <c r="Q180" s="703"/>
      <c r="R180" s="703"/>
      <c r="S180" s="703"/>
      <c r="T180" s="703"/>
      <c r="U180" s="703"/>
      <c r="V180" s="703"/>
      <c r="W180" s="703"/>
      <c r="X180" s="703"/>
      <c r="Y180" s="703"/>
      <c r="Z180" s="703"/>
      <c r="AA180" s="703"/>
    </row>
    <row r="181" ht="16.5" spans="1:27">
      <c r="A181" s="703"/>
      <c r="B181" s="703"/>
      <c r="C181" s="703"/>
      <c r="D181" s="703"/>
      <c r="E181" s="703"/>
      <c r="F181" s="703"/>
      <c r="G181" s="703"/>
      <c r="H181" s="703"/>
      <c r="I181" s="703"/>
      <c r="J181" s="703"/>
      <c r="K181" s="703"/>
      <c r="L181" s="703"/>
      <c r="M181" s="703"/>
      <c r="N181" s="703"/>
      <c r="O181" s="703"/>
      <c r="P181" s="703"/>
      <c r="Q181" s="703"/>
      <c r="R181" s="703"/>
      <c r="S181" s="703"/>
      <c r="T181" s="703"/>
      <c r="U181" s="703"/>
      <c r="V181" s="703"/>
      <c r="W181" s="703"/>
      <c r="X181" s="703"/>
      <c r="Y181" s="703"/>
      <c r="Z181" s="703"/>
      <c r="AA181" s="703"/>
    </row>
    <row r="182" ht="16.5" spans="1:27">
      <c r="A182" s="703"/>
      <c r="B182" s="703"/>
      <c r="C182" s="703"/>
      <c r="D182" s="703"/>
      <c r="E182" s="703"/>
      <c r="F182" s="703"/>
      <c r="G182" s="703"/>
      <c r="H182" s="703"/>
      <c r="I182" s="703"/>
      <c r="J182" s="703"/>
      <c r="K182" s="703"/>
      <c r="L182" s="703"/>
      <c r="M182" s="703"/>
      <c r="N182" s="703"/>
      <c r="O182" s="703"/>
      <c r="P182" s="703"/>
      <c r="Q182" s="703"/>
      <c r="R182" s="703"/>
      <c r="S182" s="703"/>
      <c r="T182" s="703"/>
      <c r="U182" s="703"/>
      <c r="V182" s="703"/>
      <c r="W182" s="703"/>
      <c r="X182" s="703"/>
      <c r="Y182" s="703"/>
      <c r="Z182" s="703"/>
      <c r="AA182" s="703"/>
    </row>
    <row r="183" ht="16.5" spans="1:27">
      <c r="A183" s="703"/>
      <c r="B183" s="703"/>
      <c r="C183" s="703"/>
      <c r="D183" s="703"/>
      <c r="E183" s="703"/>
      <c r="F183" s="703"/>
      <c r="G183" s="703"/>
      <c r="H183" s="703"/>
      <c r="I183" s="703"/>
      <c r="J183" s="703"/>
      <c r="K183" s="703"/>
      <c r="L183" s="703"/>
      <c r="M183" s="703"/>
      <c r="N183" s="703"/>
      <c r="O183" s="703"/>
      <c r="P183" s="703"/>
      <c r="Q183" s="703"/>
      <c r="R183" s="703"/>
      <c r="S183" s="703"/>
      <c r="T183" s="703"/>
      <c r="U183" s="703"/>
      <c r="V183" s="703"/>
      <c r="W183" s="703"/>
      <c r="X183" s="703"/>
      <c r="Y183" s="703"/>
      <c r="Z183" s="703"/>
      <c r="AA183" s="703"/>
    </row>
    <row r="184" ht="16.5" spans="1:27">
      <c r="A184" s="703"/>
      <c r="B184" s="703"/>
      <c r="C184" s="703"/>
      <c r="D184" s="703"/>
      <c r="E184" s="703"/>
      <c r="F184" s="703"/>
      <c r="G184" s="703"/>
      <c r="H184" s="703"/>
      <c r="I184" s="703"/>
      <c r="J184" s="703"/>
      <c r="K184" s="703"/>
      <c r="L184" s="703"/>
      <c r="M184" s="703"/>
      <c r="N184" s="703"/>
      <c r="O184" s="703"/>
      <c r="P184" s="703"/>
      <c r="Q184" s="703"/>
      <c r="R184" s="703"/>
      <c r="S184" s="703"/>
      <c r="T184" s="703"/>
      <c r="U184" s="703"/>
      <c r="V184" s="703"/>
      <c r="W184" s="703"/>
      <c r="X184" s="703"/>
      <c r="Y184" s="703"/>
      <c r="Z184" s="703"/>
      <c r="AA184" s="703"/>
    </row>
    <row r="185" ht="16.5" spans="1:27">
      <c r="A185" s="703"/>
      <c r="B185" s="703"/>
      <c r="C185" s="703"/>
      <c r="D185" s="703"/>
      <c r="E185" s="703"/>
      <c r="F185" s="703"/>
      <c r="G185" s="703"/>
      <c r="H185" s="703"/>
      <c r="I185" s="703"/>
      <c r="J185" s="703"/>
      <c r="K185" s="703"/>
      <c r="L185" s="703"/>
      <c r="M185" s="703"/>
      <c r="N185" s="703"/>
      <c r="O185" s="703"/>
      <c r="P185" s="703"/>
      <c r="Q185" s="703"/>
      <c r="R185" s="703"/>
      <c r="S185" s="703"/>
      <c r="T185" s="703"/>
      <c r="U185" s="703"/>
      <c r="V185" s="703"/>
      <c r="W185" s="703"/>
      <c r="X185" s="703"/>
      <c r="Y185" s="703"/>
      <c r="Z185" s="703"/>
      <c r="AA185" s="703"/>
    </row>
    <row r="186" ht="16.5" spans="1:27">
      <c r="A186" s="703"/>
      <c r="B186" s="703"/>
      <c r="C186" s="703"/>
      <c r="D186" s="703"/>
      <c r="E186" s="703"/>
      <c r="F186" s="703"/>
      <c r="G186" s="703"/>
      <c r="H186" s="703"/>
      <c r="I186" s="703"/>
      <c r="J186" s="703"/>
      <c r="K186" s="703"/>
      <c r="L186" s="703"/>
      <c r="M186" s="703"/>
      <c r="N186" s="703"/>
      <c r="O186" s="703"/>
      <c r="P186" s="703"/>
      <c r="Q186" s="703"/>
      <c r="R186" s="703"/>
      <c r="S186" s="703"/>
      <c r="T186" s="703"/>
      <c r="U186" s="703"/>
      <c r="V186" s="703"/>
      <c r="W186" s="703"/>
      <c r="X186" s="703"/>
      <c r="Y186" s="703"/>
      <c r="Z186" s="703"/>
      <c r="AA186" s="703"/>
    </row>
    <row r="187" ht="16.5" spans="1:27">
      <c r="A187" s="703"/>
      <c r="B187" s="703"/>
      <c r="C187" s="703"/>
      <c r="D187" s="703"/>
      <c r="E187" s="703"/>
      <c r="F187" s="703"/>
      <c r="G187" s="703"/>
      <c r="H187" s="703"/>
      <c r="I187" s="703"/>
      <c r="J187" s="703"/>
      <c r="K187" s="703"/>
      <c r="L187" s="703"/>
      <c r="M187" s="703"/>
      <c r="N187" s="703"/>
      <c r="O187" s="703"/>
      <c r="P187" s="703"/>
      <c r="Q187" s="703"/>
      <c r="R187" s="703"/>
      <c r="S187" s="703"/>
      <c r="T187" s="703"/>
      <c r="U187" s="703"/>
      <c r="V187" s="703"/>
      <c r="W187" s="703"/>
      <c r="X187" s="703"/>
      <c r="Y187" s="703"/>
      <c r="Z187" s="703"/>
      <c r="AA187" s="703"/>
    </row>
    <row r="188" ht="16.5" spans="1:27">
      <c r="A188" s="703"/>
      <c r="B188" s="703"/>
      <c r="C188" s="703"/>
      <c r="D188" s="703"/>
      <c r="E188" s="703"/>
      <c r="F188" s="703"/>
      <c r="G188" s="703"/>
      <c r="H188" s="703"/>
      <c r="I188" s="703"/>
      <c r="J188" s="703"/>
      <c r="K188" s="703"/>
      <c r="L188" s="703"/>
      <c r="M188" s="703"/>
      <c r="N188" s="703"/>
      <c r="O188" s="703"/>
      <c r="P188" s="703"/>
      <c r="Q188" s="703"/>
      <c r="R188" s="703"/>
      <c r="S188" s="703"/>
      <c r="T188" s="703"/>
      <c r="U188" s="703"/>
      <c r="V188" s="703"/>
      <c r="W188" s="703"/>
      <c r="X188" s="703"/>
      <c r="Y188" s="703"/>
      <c r="Z188" s="703"/>
      <c r="AA188" s="703"/>
    </row>
    <row r="189" ht="16.5" spans="1:27">
      <c r="A189" s="703"/>
      <c r="B189" s="703"/>
      <c r="C189" s="703"/>
      <c r="D189" s="703"/>
      <c r="E189" s="703"/>
      <c r="F189" s="703"/>
      <c r="G189" s="703"/>
      <c r="H189" s="703"/>
      <c r="I189" s="703"/>
      <c r="J189" s="703"/>
      <c r="K189" s="703"/>
      <c r="L189" s="703"/>
      <c r="M189" s="703"/>
      <c r="N189" s="703"/>
      <c r="O189" s="703"/>
      <c r="P189" s="703"/>
      <c r="Q189" s="703"/>
      <c r="R189" s="703"/>
      <c r="S189" s="703"/>
      <c r="T189" s="703"/>
      <c r="U189" s="703"/>
      <c r="V189" s="703"/>
      <c r="W189" s="703"/>
      <c r="X189" s="703"/>
      <c r="Y189" s="703"/>
      <c r="Z189" s="703"/>
      <c r="AA189" s="703"/>
    </row>
    <row r="190" ht="16.5" spans="1:27">
      <c r="A190" s="703"/>
      <c r="B190" s="703"/>
      <c r="C190" s="703"/>
      <c r="D190" s="703"/>
      <c r="E190" s="703"/>
      <c r="F190" s="703"/>
      <c r="G190" s="703"/>
      <c r="H190" s="703"/>
      <c r="I190" s="703"/>
      <c r="J190" s="703"/>
      <c r="K190" s="703"/>
      <c r="L190" s="703"/>
      <c r="M190" s="703"/>
      <c r="N190" s="703"/>
      <c r="O190" s="703"/>
      <c r="P190" s="703"/>
      <c r="Q190" s="703"/>
      <c r="R190" s="703"/>
      <c r="S190" s="703"/>
      <c r="T190" s="703"/>
      <c r="U190" s="703"/>
      <c r="V190" s="703"/>
      <c r="W190" s="703"/>
      <c r="X190" s="703"/>
      <c r="Y190" s="703"/>
      <c r="Z190" s="703"/>
      <c r="AA190" s="703"/>
    </row>
    <row r="191" ht="16.5" spans="1:27">
      <c r="A191" s="703"/>
      <c r="B191" s="703"/>
      <c r="C191" s="703"/>
      <c r="D191" s="703"/>
      <c r="E191" s="703"/>
      <c r="F191" s="703"/>
      <c r="G191" s="703"/>
      <c r="H191" s="703"/>
      <c r="I191" s="703"/>
      <c r="J191" s="703"/>
      <c r="K191" s="703"/>
      <c r="L191" s="703"/>
      <c r="M191" s="703"/>
      <c r="N191" s="703"/>
      <c r="O191" s="703"/>
      <c r="P191" s="703"/>
      <c r="Q191" s="703"/>
      <c r="R191" s="703"/>
      <c r="S191" s="703"/>
      <c r="T191" s="703"/>
      <c r="U191" s="703"/>
      <c r="V191" s="703"/>
      <c r="W191" s="703"/>
      <c r="X191" s="703"/>
      <c r="Y191" s="703"/>
      <c r="Z191" s="703"/>
      <c r="AA191" s="703"/>
    </row>
    <row r="192" ht="16.5" spans="1:27">
      <c r="A192" s="703"/>
      <c r="B192" s="703"/>
      <c r="C192" s="703"/>
      <c r="D192" s="703"/>
      <c r="E192" s="703"/>
      <c r="F192" s="703"/>
      <c r="G192" s="703"/>
      <c r="H192" s="703"/>
      <c r="I192" s="703"/>
      <c r="J192" s="703"/>
      <c r="K192" s="703"/>
      <c r="L192" s="703"/>
      <c r="M192" s="703"/>
      <c r="N192" s="703"/>
      <c r="O192" s="703"/>
      <c r="P192" s="703"/>
      <c r="Q192" s="703"/>
      <c r="R192" s="703"/>
      <c r="S192" s="703"/>
      <c r="T192" s="703"/>
      <c r="U192" s="703"/>
      <c r="V192" s="703"/>
      <c r="W192" s="703"/>
      <c r="X192" s="703"/>
      <c r="Y192" s="703"/>
      <c r="Z192" s="703"/>
      <c r="AA192" s="703"/>
    </row>
    <row r="193" ht="16.5" spans="1:27">
      <c r="A193" s="703"/>
      <c r="B193" s="703"/>
      <c r="C193" s="703"/>
      <c r="D193" s="703"/>
      <c r="E193" s="703"/>
      <c r="F193" s="703"/>
      <c r="G193" s="703"/>
      <c r="H193" s="703"/>
      <c r="I193" s="703"/>
      <c r="J193" s="703"/>
      <c r="K193" s="703"/>
      <c r="L193" s="703"/>
      <c r="M193" s="703"/>
      <c r="N193" s="703"/>
      <c r="O193" s="703"/>
      <c r="P193" s="703"/>
      <c r="Q193" s="703"/>
      <c r="R193" s="703"/>
      <c r="S193" s="703"/>
      <c r="T193" s="703"/>
      <c r="U193" s="703"/>
      <c r="V193" s="703"/>
      <c r="W193" s="703"/>
      <c r="X193" s="703"/>
      <c r="Y193" s="703"/>
      <c r="Z193" s="703"/>
      <c r="AA193" s="703"/>
    </row>
    <row r="194" ht="16.5" spans="1:27">
      <c r="A194" s="703"/>
      <c r="B194" s="703"/>
      <c r="C194" s="703"/>
      <c r="D194" s="703"/>
      <c r="E194" s="703"/>
      <c r="F194" s="703"/>
      <c r="G194" s="703"/>
      <c r="H194" s="703"/>
      <c r="I194" s="703"/>
      <c r="J194" s="703"/>
      <c r="K194" s="703"/>
      <c r="L194" s="703"/>
      <c r="M194" s="703"/>
      <c r="N194" s="703"/>
      <c r="O194" s="703"/>
      <c r="P194" s="703"/>
      <c r="Q194" s="703"/>
      <c r="R194" s="703"/>
      <c r="S194" s="703"/>
      <c r="T194" s="703"/>
      <c r="U194" s="703"/>
      <c r="V194" s="703"/>
      <c r="W194" s="703"/>
      <c r="X194" s="703"/>
      <c r="Y194" s="703"/>
      <c r="Z194" s="703"/>
      <c r="AA194" s="703"/>
    </row>
    <row r="195" ht="16.5" spans="1:27">
      <c r="A195" s="703"/>
      <c r="B195" s="703"/>
      <c r="C195" s="703"/>
      <c r="D195" s="703"/>
      <c r="E195" s="703"/>
      <c r="F195" s="703"/>
      <c r="G195" s="703"/>
      <c r="H195" s="703"/>
      <c r="I195" s="703"/>
      <c r="J195" s="703"/>
      <c r="K195" s="703"/>
      <c r="L195" s="703"/>
      <c r="M195" s="703"/>
      <c r="N195" s="703"/>
      <c r="O195" s="703"/>
      <c r="P195" s="703"/>
      <c r="Q195" s="703"/>
      <c r="R195" s="703"/>
      <c r="S195" s="703"/>
      <c r="T195" s="703"/>
      <c r="U195" s="703"/>
      <c r="V195" s="703"/>
      <c r="W195" s="703"/>
      <c r="X195" s="703"/>
      <c r="Y195" s="703"/>
      <c r="Z195" s="703"/>
      <c r="AA195" s="703"/>
    </row>
    <row r="196" ht="16.5" spans="1:27">
      <c r="A196" s="703"/>
      <c r="B196" s="703"/>
      <c r="C196" s="703"/>
      <c r="D196" s="703"/>
      <c r="E196" s="703"/>
      <c r="F196" s="703"/>
      <c r="G196" s="703"/>
      <c r="H196" s="703"/>
      <c r="I196" s="703"/>
      <c r="J196" s="703"/>
      <c r="K196" s="703"/>
      <c r="L196" s="703"/>
      <c r="M196" s="703"/>
      <c r="N196" s="703"/>
      <c r="O196" s="703"/>
      <c r="P196" s="703"/>
      <c r="Q196" s="703"/>
      <c r="R196" s="703"/>
      <c r="S196" s="703"/>
      <c r="T196" s="703"/>
      <c r="U196" s="703"/>
      <c r="V196" s="703"/>
      <c r="W196" s="703"/>
      <c r="X196" s="703"/>
      <c r="Y196" s="703"/>
      <c r="Z196" s="703"/>
      <c r="AA196" s="703"/>
    </row>
    <row r="197" ht="16.5" spans="1:27">
      <c r="A197" s="703"/>
      <c r="B197" s="703"/>
      <c r="C197" s="703"/>
      <c r="D197" s="703"/>
      <c r="E197" s="703"/>
      <c r="F197" s="703"/>
      <c r="G197" s="703"/>
      <c r="H197" s="703"/>
      <c r="I197" s="703"/>
      <c r="J197" s="703"/>
      <c r="K197" s="703"/>
      <c r="L197" s="703"/>
      <c r="M197" s="703"/>
      <c r="N197" s="703"/>
      <c r="O197" s="703"/>
      <c r="P197" s="703"/>
      <c r="Q197" s="703"/>
      <c r="R197" s="703"/>
      <c r="S197" s="703"/>
      <c r="T197" s="703"/>
      <c r="U197" s="703"/>
      <c r="V197" s="703"/>
      <c r="W197" s="703"/>
      <c r="X197" s="703"/>
      <c r="Y197" s="703"/>
      <c r="Z197" s="703"/>
      <c r="AA197" s="703"/>
    </row>
    <row r="198" ht="16.5" spans="1:27">
      <c r="A198" s="703"/>
      <c r="B198" s="703"/>
      <c r="C198" s="703"/>
      <c r="D198" s="703"/>
      <c r="E198" s="703"/>
      <c r="F198" s="703"/>
      <c r="G198" s="703"/>
      <c r="H198" s="703"/>
      <c r="I198" s="703"/>
      <c r="J198" s="703"/>
      <c r="K198" s="703"/>
      <c r="L198" s="703"/>
      <c r="M198" s="703"/>
      <c r="N198" s="703"/>
      <c r="O198" s="703"/>
      <c r="P198" s="703"/>
      <c r="Q198" s="703"/>
      <c r="R198" s="703"/>
      <c r="S198" s="703"/>
      <c r="T198" s="703"/>
      <c r="U198" s="703"/>
      <c r="V198" s="703"/>
      <c r="W198" s="703"/>
      <c r="X198" s="703"/>
      <c r="Y198" s="703"/>
      <c r="Z198" s="703"/>
      <c r="AA198" s="703"/>
    </row>
    <row r="199" ht="16.5" spans="1:27">
      <c r="A199" s="703"/>
      <c r="B199" s="703"/>
      <c r="C199" s="703"/>
      <c r="D199" s="703"/>
      <c r="E199" s="703"/>
      <c r="F199" s="703"/>
      <c r="G199" s="703"/>
      <c r="H199" s="703"/>
      <c r="I199" s="703"/>
      <c r="J199" s="703"/>
      <c r="K199" s="703"/>
      <c r="L199" s="703"/>
      <c r="M199" s="703"/>
      <c r="N199" s="703"/>
      <c r="O199" s="703"/>
      <c r="P199" s="703"/>
      <c r="Q199" s="703"/>
      <c r="R199" s="703"/>
      <c r="S199" s="703"/>
      <c r="T199" s="703"/>
      <c r="U199" s="703"/>
      <c r="V199" s="703"/>
      <c r="W199" s="703"/>
      <c r="X199" s="703"/>
      <c r="Y199" s="703"/>
      <c r="Z199" s="703"/>
      <c r="AA199" s="703"/>
    </row>
    <row r="200" ht="16.5" spans="1:27">
      <c r="A200" s="703"/>
      <c r="B200" s="703"/>
      <c r="C200" s="703"/>
      <c r="D200" s="703"/>
      <c r="E200" s="703"/>
      <c r="F200" s="703"/>
      <c r="G200" s="703"/>
      <c r="H200" s="703"/>
      <c r="I200" s="703"/>
      <c r="J200" s="703"/>
      <c r="K200" s="703"/>
      <c r="L200" s="703"/>
      <c r="M200" s="703"/>
      <c r="N200" s="703"/>
      <c r="O200" s="703"/>
      <c r="P200" s="703"/>
      <c r="Q200" s="703"/>
      <c r="R200" s="703"/>
      <c r="S200" s="703"/>
      <c r="T200" s="703"/>
      <c r="U200" s="703"/>
      <c r="V200" s="703"/>
      <c r="W200" s="703"/>
      <c r="X200" s="703"/>
      <c r="Y200" s="703"/>
      <c r="Z200" s="703"/>
      <c r="AA200" s="703"/>
    </row>
    <row r="201" ht="16.5" spans="1:27">
      <c r="A201" s="703"/>
      <c r="B201" s="703"/>
      <c r="C201" s="703"/>
      <c r="D201" s="703"/>
      <c r="E201" s="703"/>
      <c r="F201" s="703"/>
      <c r="G201" s="703"/>
      <c r="H201" s="703"/>
      <c r="I201" s="703"/>
      <c r="J201" s="703"/>
      <c r="K201" s="703"/>
      <c r="L201" s="703"/>
      <c r="M201" s="703"/>
      <c r="N201" s="703"/>
      <c r="O201" s="703"/>
      <c r="P201" s="703"/>
      <c r="Q201" s="703"/>
      <c r="R201" s="703"/>
      <c r="S201" s="703"/>
      <c r="T201" s="703"/>
      <c r="U201" s="703"/>
      <c r="V201" s="703"/>
      <c r="W201" s="703"/>
      <c r="X201" s="703"/>
      <c r="Y201" s="703"/>
      <c r="Z201" s="703"/>
      <c r="AA201" s="703"/>
    </row>
    <row r="202" ht="16.5" spans="1:27">
      <c r="A202" s="703"/>
      <c r="B202" s="703"/>
      <c r="C202" s="703"/>
      <c r="D202" s="703"/>
      <c r="E202" s="703"/>
      <c r="F202" s="703"/>
      <c r="G202" s="703"/>
      <c r="H202" s="703"/>
      <c r="I202" s="703"/>
      <c r="J202" s="703"/>
      <c r="K202" s="703"/>
      <c r="L202" s="703"/>
      <c r="M202" s="703"/>
      <c r="N202" s="703"/>
      <c r="O202" s="703"/>
      <c r="P202" s="703"/>
      <c r="Q202" s="703"/>
      <c r="R202" s="703"/>
      <c r="S202" s="703"/>
      <c r="T202" s="703"/>
      <c r="U202" s="703"/>
      <c r="V202" s="703"/>
      <c r="W202" s="703"/>
      <c r="X202" s="703"/>
      <c r="Y202" s="703"/>
      <c r="Z202" s="703"/>
      <c r="AA202" s="703"/>
    </row>
    <row r="203" ht="16.5" spans="1:27">
      <c r="A203" s="703"/>
      <c r="B203" s="703"/>
      <c r="C203" s="703"/>
      <c r="D203" s="703"/>
      <c r="E203" s="703"/>
      <c r="F203" s="703"/>
      <c r="G203" s="703"/>
      <c r="H203" s="703"/>
      <c r="I203" s="703"/>
      <c r="J203" s="703"/>
      <c r="K203" s="703"/>
      <c r="L203" s="703"/>
      <c r="M203" s="703"/>
      <c r="N203" s="703"/>
      <c r="O203" s="703"/>
      <c r="P203" s="703"/>
      <c r="Q203" s="703"/>
      <c r="R203" s="703"/>
      <c r="S203" s="703"/>
      <c r="T203" s="703"/>
      <c r="U203" s="703"/>
      <c r="V203" s="703"/>
      <c r="W203" s="703"/>
      <c r="X203" s="703"/>
      <c r="Y203" s="703"/>
      <c r="Z203" s="703"/>
      <c r="AA203" s="703"/>
    </row>
    <row r="204" ht="16.5" spans="1:27">
      <c r="A204" s="703"/>
      <c r="B204" s="703"/>
      <c r="C204" s="703"/>
      <c r="D204" s="703"/>
      <c r="E204" s="703"/>
      <c r="F204" s="703"/>
      <c r="G204" s="703"/>
      <c r="H204" s="703"/>
      <c r="I204" s="703"/>
      <c r="J204" s="703"/>
      <c r="K204" s="703"/>
      <c r="L204" s="703"/>
      <c r="M204" s="703"/>
      <c r="N204" s="703"/>
      <c r="O204" s="703"/>
      <c r="P204" s="703"/>
      <c r="Q204" s="703"/>
      <c r="R204" s="703"/>
      <c r="S204" s="703"/>
      <c r="T204" s="703"/>
      <c r="U204" s="703"/>
      <c r="V204" s="703"/>
      <c r="W204" s="703"/>
      <c r="X204" s="703"/>
      <c r="Y204" s="703"/>
      <c r="Z204" s="703"/>
      <c r="AA204" s="703"/>
    </row>
    <row r="205" ht="16.5" spans="1:27">
      <c r="A205" s="703"/>
      <c r="B205" s="703"/>
      <c r="C205" s="703"/>
      <c r="D205" s="703"/>
      <c r="E205" s="703"/>
      <c r="F205" s="703"/>
      <c r="G205" s="703"/>
      <c r="H205" s="703"/>
      <c r="I205" s="703"/>
      <c r="J205" s="703"/>
      <c r="K205" s="703"/>
      <c r="L205" s="703"/>
      <c r="M205" s="703"/>
      <c r="N205" s="703"/>
      <c r="O205" s="703"/>
      <c r="P205" s="703"/>
      <c r="Q205" s="703"/>
      <c r="R205" s="703"/>
      <c r="S205" s="703"/>
      <c r="T205" s="703"/>
      <c r="U205" s="703"/>
      <c r="V205" s="703"/>
      <c r="W205" s="703"/>
      <c r="X205" s="703"/>
      <c r="Y205" s="703"/>
      <c r="Z205" s="703"/>
      <c r="AA205" s="703"/>
    </row>
    <row r="206" ht="16.5" spans="1:27">
      <c r="A206" s="703"/>
      <c r="B206" s="703"/>
      <c r="C206" s="703"/>
      <c r="D206" s="703"/>
      <c r="E206" s="703"/>
      <c r="F206" s="703"/>
      <c r="G206" s="703"/>
      <c r="H206" s="703"/>
      <c r="I206" s="703"/>
      <c r="J206" s="703"/>
      <c r="K206" s="703"/>
      <c r="L206" s="703"/>
      <c r="M206" s="703"/>
      <c r="N206" s="703"/>
      <c r="O206" s="703"/>
      <c r="P206" s="703"/>
      <c r="Q206" s="703"/>
      <c r="R206" s="703"/>
      <c r="S206" s="703"/>
      <c r="T206" s="703"/>
      <c r="U206" s="703"/>
      <c r="V206" s="703"/>
      <c r="W206" s="703"/>
      <c r="X206" s="703"/>
      <c r="Y206" s="703"/>
      <c r="Z206" s="703"/>
      <c r="AA206" s="703"/>
    </row>
    <row r="207" ht="16.5" spans="1:27">
      <c r="A207" s="703"/>
      <c r="B207" s="703"/>
      <c r="C207" s="703"/>
      <c r="D207" s="703"/>
      <c r="E207" s="703"/>
      <c r="F207" s="703"/>
      <c r="G207" s="703"/>
      <c r="H207" s="703"/>
      <c r="I207" s="703"/>
      <c r="J207" s="703"/>
      <c r="K207" s="703"/>
      <c r="L207" s="703"/>
      <c r="M207" s="703"/>
      <c r="N207" s="703"/>
      <c r="O207" s="703"/>
      <c r="P207" s="703"/>
      <c r="Q207" s="703"/>
      <c r="R207" s="703"/>
      <c r="S207" s="703"/>
      <c r="T207" s="703"/>
      <c r="U207" s="703"/>
      <c r="V207" s="703"/>
      <c r="W207" s="703"/>
      <c r="X207" s="703"/>
      <c r="Y207" s="703"/>
      <c r="Z207" s="703"/>
      <c r="AA207" s="703"/>
    </row>
    <row r="208" ht="16.5" spans="1:27">
      <c r="A208" s="703"/>
      <c r="B208" s="703"/>
      <c r="C208" s="703"/>
      <c r="D208" s="703"/>
      <c r="E208" s="703"/>
      <c r="F208" s="703"/>
      <c r="G208" s="703"/>
      <c r="H208" s="703"/>
      <c r="I208" s="703"/>
      <c r="J208" s="703"/>
      <c r="K208" s="703"/>
      <c r="L208" s="703"/>
      <c r="M208" s="703"/>
      <c r="N208" s="703"/>
      <c r="O208" s="703"/>
      <c r="P208" s="703"/>
      <c r="Q208" s="703"/>
      <c r="R208" s="703"/>
      <c r="S208" s="703"/>
      <c r="T208" s="703"/>
      <c r="U208" s="703"/>
      <c r="V208" s="703"/>
      <c r="W208" s="703"/>
      <c r="X208" s="703"/>
      <c r="Y208" s="703"/>
      <c r="Z208" s="703"/>
      <c r="AA208" s="703"/>
    </row>
    <row r="209" ht="16.5" spans="1:27">
      <c r="A209" s="703"/>
      <c r="B209" s="703"/>
      <c r="C209" s="703"/>
      <c r="D209" s="703"/>
      <c r="E209" s="703"/>
      <c r="F209" s="703"/>
      <c r="G209" s="703"/>
      <c r="H209" s="703"/>
      <c r="I209" s="703"/>
      <c r="J209" s="703"/>
      <c r="K209" s="703"/>
      <c r="L209" s="703"/>
      <c r="M209" s="703"/>
      <c r="N209" s="703"/>
      <c r="O209" s="703"/>
      <c r="P209" s="703"/>
      <c r="Q209" s="703"/>
      <c r="R209" s="703"/>
      <c r="S209" s="703"/>
      <c r="T209" s="703"/>
      <c r="U209" s="703"/>
      <c r="V209" s="703"/>
      <c r="W209" s="703"/>
      <c r="X209" s="703"/>
      <c r="Y209" s="703"/>
      <c r="Z209" s="703"/>
      <c r="AA209" s="703"/>
    </row>
    <row r="210" ht="16.5" spans="1:27">
      <c r="A210" s="703"/>
      <c r="B210" s="703"/>
      <c r="C210" s="703"/>
      <c r="D210" s="703"/>
      <c r="E210" s="703"/>
      <c r="F210" s="703"/>
      <c r="G210" s="703"/>
      <c r="H210" s="703"/>
      <c r="I210" s="703"/>
      <c r="J210" s="703"/>
      <c r="K210" s="703"/>
      <c r="L210" s="703"/>
      <c r="M210" s="703"/>
      <c r="N210" s="703"/>
      <c r="O210" s="703"/>
      <c r="P210" s="703"/>
      <c r="Q210" s="703"/>
      <c r="R210" s="703"/>
      <c r="S210" s="703"/>
      <c r="T210" s="703"/>
      <c r="U210" s="703"/>
      <c r="V210" s="703"/>
      <c r="W210" s="703"/>
      <c r="X210" s="703"/>
      <c r="Y210" s="703"/>
      <c r="Z210" s="703"/>
      <c r="AA210" s="703"/>
    </row>
    <row r="211" ht="16.5" spans="1:27">
      <c r="A211" s="703"/>
      <c r="B211" s="703"/>
      <c r="C211" s="703"/>
      <c r="D211" s="703"/>
      <c r="E211" s="703"/>
      <c r="F211" s="703"/>
      <c r="G211" s="703"/>
      <c r="H211" s="703"/>
      <c r="I211" s="703"/>
      <c r="J211" s="703"/>
      <c r="K211" s="703"/>
      <c r="L211" s="703"/>
      <c r="M211" s="703"/>
      <c r="N211" s="703"/>
      <c r="O211" s="703"/>
      <c r="P211" s="703"/>
      <c r="Q211" s="703"/>
      <c r="R211" s="703"/>
      <c r="S211" s="703"/>
      <c r="T211" s="703"/>
      <c r="U211" s="703"/>
      <c r="V211" s="703"/>
      <c r="W211" s="703"/>
      <c r="X211" s="703"/>
      <c r="Y211" s="703"/>
      <c r="Z211" s="703"/>
      <c r="AA211" s="703"/>
    </row>
  </sheetData>
  <sheetProtection formatCells="0" insertHyperlinks="0" autoFilter="0"/>
  <mergeCells count="3">
    <mergeCell ref="B1:C1"/>
    <mergeCell ref="B7:C7"/>
    <mergeCell ref="A1:A2"/>
  </mergeCells>
  <pageMargins left="0.699305555555556" right="0.699305555555556"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C483"/>
  <sheetViews>
    <sheetView showGridLines="0" tabSelected="1" zoomScale="60" zoomScaleNormal="60" topLeftCell="B72" workbookViewId="0">
      <selection activeCell="I82" sqref="I82:I84"/>
    </sheetView>
  </sheetViews>
  <sheetFormatPr defaultColWidth="8.875" defaultRowHeight="20.25"/>
  <cols>
    <col min="1" max="1" width="13.75" style="12" customWidth="1"/>
    <col min="2" max="2" width="19.375" style="12" customWidth="1"/>
    <col min="3" max="3" width="18.375" style="12" customWidth="1"/>
    <col min="4" max="4" width="24.375" style="12" customWidth="1"/>
    <col min="5" max="5" width="18.5" style="12" customWidth="1"/>
    <col min="6" max="6" width="14.25" style="12" customWidth="1"/>
    <col min="7" max="7" width="14.375" style="12" customWidth="1"/>
    <col min="8" max="8" width="15" style="12" customWidth="1"/>
    <col min="9" max="10" width="14.625" style="12" customWidth="1"/>
    <col min="11" max="11" width="18.5" style="12" customWidth="1"/>
    <col min="12" max="12" width="16.875" style="12" customWidth="1"/>
    <col min="13" max="13" width="21.5" style="13" customWidth="1"/>
    <col min="14" max="15" width="40.375" style="14" customWidth="1"/>
    <col min="16" max="16" width="12.2916666666667" style="14" customWidth="1"/>
    <col min="17" max="17" width="10.625" style="14" customWidth="1"/>
    <col min="18" max="18" width="83.375" style="15" customWidth="1"/>
    <col min="19" max="19" width="75" style="79" customWidth="1"/>
    <col min="20" max="20" width="49.375" style="79" customWidth="1"/>
    <col min="21" max="26" width="10.5" style="77" customWidth="1"/>
    <col min="27" max="28" width="10.375" style="77" customWidth="1"/>
    <col min="29" max="16384" width="8.875" style="77"/>
  </cols>
  <sheetData>
    <row r="1" spans="1:28">
      <c r="A1" s="81" t="s">
        <v>10</v>
      </c>
      <c r="B1" s="17"/>
      <c r="C1" s="17"/>
      <c r="D1" s="17"/>
      <c r="E1" s="17"/>
      <c r="F1" s="82"/>
      <c r="G1" s="17"/>
      <c r="H1" s="17"/>
      <c r="I1" s="17"/>
      <c r="J1" s="17"/>
      <c r="K1" s="17"/>
      <c r="L1" s="17"/>
      <c r="M1" s="83"/>
      <c r="N1" s="19"/>
      <c r="O1" s="19"/>
      <c r="P1" s="19"/>
      <c r="Q1" s="19"/>
      <c r="R1" s="20"/>
      <c r="S1" s="21"/>
      <c r="T1" s="134"/>
      <c r="U1" s="137"/>
      <c r="V1" s="137"/>
      <c r="W1" s="137"/>
      <c r="X1" s="137"/>
      <c r="Y1" s="137"/>
      <c r="Z1" s="137"/>
      <c r="AA1" s="138"/>
      <c r="AB1" s="138"/>
    </row>
    <row r="2" spans="1:28">
      <c r="A2" s="23"/>
      <c r="B2" s="23"/>
      <c r="C2" s="23"/>
      <c r="D2" s="23"/>
      <c r="E2" s="23"/>
      <c r="F2" s="82"/>
      <c r="G2" s="23"/>
      <c r="H2" s="23"/>
      <c r="I2" s="23"/>
      <c r="J2" s="23"/>
      <c r="K2" s="23"/>
      <c r="L2" s="23"/>
      <c r="M2" s="87"/>
      <c r="N2" s="24"/>
      <c r="O2" s="24"/>
      <c r="P2" s="24"/>
      <c r="Q2" s="24"/>
      <c r="R2" s="25"/>
      <c r="S2" s="26"/>
      <c r="T2" s="134"/>
      <c r="U2" s="137"/>
      <c r="V2" s="137"/>
      <c r="W2" s="137"/>
      <c r="X2" s="137"/>
      <c r="Y2" s="137"/>
      <c r="Z2" s="137"/>
      <c r="AA2" s="138"/>
      <c r="AB2" s="138"/>
    </row>
    <row r="3" spans="1:28">
      <c r="A3" s="23"/>
      <c r="B3" s="23"/>
      <c r="C3" s="23"/>
      <c r="D3" s="23"/>
      <c r="E3" s="23"/>
      <c r="F3" s="82"/>
      <c r="G3" s="23"/>
      <c r="H3" s="23"/>
      <c r="I3" s="23"/>
      <c r="J3" s="23"/>
      <c r="K3" s="23"/>
      <c r="L3" s="23"/>
      <c r="M3" s="87"/>
      <c r="N3" s="24"/>
      <c r="O3" s="24"/>
      <c r="P3" s="24"/>
      <c r="Q3" s="24"/>
      <c r="R3" s="25"/>
      <c r="S3" s="26"/>
      <c r="T3" s="134"/>
      <c r="U3" s="137"/>
      <c r="V3" s="137"/>
      <c r="W3" s="137"/>
      <c r="X3" s="137"/>
      <c r="Y3" s="137"/>
      <c r="Z3" s="137"/>
      <c r="AA3" s="138"/>
      <c r="AB3" s="138"/>
    </row>
    <row r="4" s="12" customFormat="1" ht="42" spans="1:28">
      <c r="A4" s="88" t="s">
        <v>11</v>
      </c>
      <c r="B4" s="89" t="s">
        <v>12</v>
      </c>
      <c r="C4" s="89" t="s">
        <v>13</v>
      </c>
      <c r="D4" s="89"/>
      <c r="E4" s="90" t="s">
        <v>14</v>
      </c>
      <c r="F4" s="90" t="s">
        <v>15</v>
      </c>
      <c r="G4" s="90" t="s">
        <v>16</v>
      </c>
      <c r="H4" s="90" t="s">
        <v>17</v>
      </c>
      <c r="I4" s="90" t="s">
        <v>18</v>
      </c>
      <c r="J4" s="90" t="s">
        <v>19</v>
      </c>
      <c r="K4" s="90" t="s">
        <v>20</v>
      </c>
      <c r="L4" s="90" t="s">
        <v>21</v>
      </c>
      <c r="M4" s="91" t="s">
        <v>22</v>
      </c>
      <c r="N4" s="90" t="s">
        <v>23</v>
      </c>
      <c r="O4" s="201" t="s">
        <v>24</v>
      </c>
      <c r="P4" s="90" t="s">
        <v>25</v>
      </c>
      <c r="Q4" s="90" t="s">
        <v>26</v>
      </c>
      <c r="R4" s="90" t="s">
        <v>27</v>
      </c>
      <c r="S4" s="89" t="s">
        <v>28</v>
      </c>
      <c r="T4" s="134"/>
      <c r="U4" s="130"/>
      <c r="V4" s="130"/>
      <c r="W4" s="130"/>
      <c r="X4" s="130"/>
      <c r="Y4" s="130"/>
      <c r="Z4" s="130"/>
      <c r="AA4" s="130"/>
      <c r="AB4" s="130"/>
    </row>
    <row r="5" s="78" customFormat="1" ht="81" spans="1:28">
      <c r="A5" s="94" t="s">
        <v>29</v>
      </c>
      <c r="B5" s="202" t="s">
        <v>30</v>
      </c>
      <c r="C5" s="203" t="s">
        <v>31</v>
      </c>
      <c r="D5" s="202"/>
      <c r="E5" s="204" t="s">
        <v>32</v>
      </c>
      <c r="F5" s="96" t="s">
        <v>33</v>
      </c>
      <c r="G5" s="96" t="s">
        <v>34</v>
      </c>
      <c r="H5" s="145">
        <v>3500</v>
      </c>
      <c r="I5" s="98"/>
      <c r="J5" s="172"/>
      <c r="K5" s="147" t="s">
        <v>35</v>
      </c>
      <c r="L5" s="148"/>
      <c r="M5" s="205" cm="1">
        <f t="array" ref="M5">IF(SUM(I5:I78)&gt;0,SUMPRODUCT(I5:I78,H5:H78)+SUMPRODUCT(TEXT(J5-{0,20,50,100},"0;!0")*{1200,-300,-200,-100}),0)</f>
        <v>0</v>
      </c>
      <c r="N5" s="163"/>
      <c r="O5" s="163"/>
      <c r="P5" s="163"/>
      <c r="Q5" s="163"/>
      <c r="R5" s="105" t="s">
        <v>36</v>
      </c>
      <c r="S5" s="105"/>
      <c r="T5" s="84"/>
      <c r="U5" s="85"/>
      <c r="V5" s="85"/>
      <c r="W5" s="85"/>
      <c r="X5" s="85"/>
      <c r="Y5" s="85"/>
      <c r="Z5" s="85"/>
      <c r="AA5" s="85"/>
      <c r="AB5" s="85"/>
    </row>
    <row r="6" s="78" customFormat="1" ht="101.25" spans="1:28">
      <c r="A6" s="94"/>
      <c r="B6" s="202"/>
      <c r="C6" s="141" t="s">
        <v>37</v>
      </c>
      <c r="D6" s="142"/>
      <c r="E6" s="143"/>
      <c r="F6" s="96" t="s">
        <v>33</v>
      </c>
      <c r="G6" s="96"/>
      <c r="H6" s="145">
        <v>2000</v>
      </c>
      <c r="I6" s="98"/>
      <c r="J6" s="146"/>
      <c r="K6" s="206"/>
      <c r="L6" s="207"/>
      <c r="M6" s="208"/>
      <c r="N6" s="196"/>
      <c r="O6" s="196"/>
      <c r="P6" s="196"/>
      <c r="Q6" s="196"/>
      <c r="R6" s="209" t="s">
        <v>38</v>
      </c>
      <c r="S6" s="105"/>
      <c r="T6" s="84"/>
      <c r="U6" s="85"/>
      <c r="V6" s="85"/>
      <c r="W6" s="85"/>
      <c r="X6" s="85"/>
      <c r="Y6" s="85"/>
      <c r="Z6" s="85"/>
      <c r="AA6" s="85"/>
      <c r="AB6" s="85"/>
    </row>
    <row r="7" s="78" customFormat="1" ht="121.5" spans="1:28">
      <c r="A7" s="94"/>
      <c r="B7" s="202"/>
      <c r="C7" s="141" t="s">
        <v>39</v>
      </c>
      <c r="D7" s="142"/>
      <c r="E7" s="143"/>
      <c r="F7" s="96" t="s">
        <v>33</v>
      </c>
      <c r="G7" s="96"/>
      <c r="H7" s="145">
        <v>2000</v>
      </c>
      <c r="I7" s="98"/>
      <c r="J7" s="146"/>
      <c r="K7" s="206"/>
      <c r="L7" s="207"/>
      <c r="M7" s="208"/>
      <c r="N7" s="196"/>
      <c r="O7" s="196"/>
      <c r="P7" s="196"/>
      <c r="Q7" s="196"/>
      <c r="R7" s="209" t="s">
        <v>40</v>
      </c>
      <c r="S7" s="105"/>
      <c r="T7" s="84"/>
      <c r="U7" s="85"/>
      <c r="V7" s="85"/>
      <c r="W7" s="85"/>
      <c r="X7" s="85"/>
      <c r="Y7" s="85"/>
      <c r="Z7" s="85"/>
      <c r="AA7" s="85"/>
      <c r="AB7" s="85"/>
    </row>
    <row r="8" s="78" customFormat="1" ht="101.25" spans="1:28">
      <c r="A8" s="94"/>
      <c r="B8" s="202"/>
      <c r="C8" s="141" t="s">
        <v>41</v>
      </c>
      <c r="D8" s="142"/>
      <c r="E8" s="143"/>
      <c r="F8" s="96" t="s">
        <v>33</v>
      </c>
      <c r="G8" s="96"/>
      <c r="H8" s="145">
        <v>2000</v>
      </c>
      <c r="I8" s="98"/>
      <c r="J8" s="146"/>
      <c r="K8" s="206"/>
      <c r="L8" s="207"/>
      <c r="M8" s="208"/>
      <c r="N8" s="196"/>
      <c r="O8" s="196"/>
      <c r="P8" s="196"/>
      <c r="Q8" s="196"/>
      <c r="R8" s="209" t="s">
        <v>42</v>
      </c>
      <c r="S8" s="105"/>
      <c r="T8" s="84"/>
      <c r="U8" s="85"/>
      <c r="V8" s="85"/>
      <c r="W8" s="85"/>
      <c r="X8" s="85"/>
      <c r="Y8" s="85"/>
      <c r="Z8" s="85"/>
      <c r="AA8" s="85"/>
      <c r="AB8" s="85"/>
    </row>
    <row r="9" s="78" customFormat="1" ht="121.5" spans="1:28">
      <c r="A9" s="94"/>
      <c r="B9" s="202"/>
      <c r="C9" s="141" t="s">
        <v>43</v>
      </c>
      <c r="D9" s="142"/>
      <c r="E9" s="143"/>
      <c r="F9" s="96" t="s">
        <v>33</v>
      </c>
      <c r="G9" s="96"/>
      <c r="H9" s="145">
        <v>5000</v>
      </c>
      <c r="I9" s="98"/>
      <c r="J9" s="146"/>
      <c r="K9" s="206"/>
      <c r="L9" s="207"/>
      <c r="M9" s="208"/>
      <c r="N9" s="196" t="s">
        <v>44</v>
      </c>
      <c r="O9" s="196"/>
      <c r="P9" s="196"/>
      <c r="Q9" s="196"/>
      <c r="R9" s="209" t="s">
        <v>45</v>
      </c>
      <c r="S9" s="105"/>
      <c r="T9" s="84"/>
      <c r="U9" s="85"/>
      <c r="V9" s="85"/>
      <c r="W9" s="85"/>
      <c r="X9" s="85"/>
      <c r="Y9" s="85"/>
      <c r="Z9" s="85"/>
      <c r="AA9" s="85"/>
      <c r="AB9" s="85"/>
    </row>
    <row r="10" s="78" customFormat="1" ht="40.5" spans="1:28">
      <c r="A10" s="94"/>
      <c r="B10" s="202"/>
      <c r="C10" s="141" t="s">
        <v>46</v>
      </c>
      <c r="D10" s="142"/>
      <c r="E10" s="143"/>
      <c r="F10" s="96" t="s">
        <v>33</v>
      </c>
      <c r="G10" s="96"/>
      <c r="H10" s="145">
        <v>4000</v>
      </c>
      <c r="I10" s="98"/>
      <c r="J10" s="146"/>
      <c r="K10" s="206"/>
      <c r="L10" s="207"/>
      <c r="M10" s="208"/>
      <c r="N10" s="196"/>
      <c r="O10" s="196"/>
      <c r="P10" s="196"/>
      <c r="Q10" s="196"/>
      <c r="R10" s="209" t="s">
        <v>47</v>
      </c>
      <c r="S10" s="105"/>
      <c r="T10" s="84"/>
      <c r="U10" s="85"/>
      <c r="V10" s="85"/>
      <c r="W10" s="85"/>
      <c r="X10" s="85"/>
      <c r="Y10" s="85"/>
      <c r="Z10" s="85"/>
      <c r="AA10" s="85"/>
      <c r="AB10" s="85"/>
    </row>
    <row r="11" s="78" customFormat="1" ht="60.75" spans="1:28">
      <c r="A11" s="94"/>
      <c r="B11" s="202"/>
      <c r="C11" s="141" t="s">
        <v>48</v>
      </c>
      <c r="D11" s="142"/>
      <c r="E11" s="143"/>
      <c r="F11" s="96" t="s">
        <v>33</v>
      </c>
      <c r="G11" s="96"/>
      <c r="H11" s="145">
        <v>15000</v>
      </c>
      <c r="I11" s="98"/>
      <c r="J11" s="146"/>
      <c r="K11" s="206"/>
      <c r="L11" s="207"/>
      <c r="M11" s="208"/>
      <c r="N11" s="196" t="s">
        <v>49</v>
      </c>
      <c r="O11" s="196"/>
      <c r="P11" s="196"/>
      <c r="Q11" s="196"/>
      <c r="R11" s="209" t="s">
        <v>50</v>
      </c>
      <c r="S11" s="105"/>
      <c r="T11" s="84"/>
      <c r="U11" s="85"/>
      <c r="V11" s="85"/>
      <c r="W11" s="85"/>
      <c r="X11" s="85"/>
      <c r="Y11" s="85"/>
      <c r="Z11" s="85"/>
      <c r="AA11" s="85"/>
      <c r="AB11" s="85"/>
    </row>
    <row r="12" s="78" customFormat="1" ht="81" spans="1:28">
      <c r="A12" s="94"/>
      <c r="B12" s="202"/>
      <c r="C12" s="141" t="s">
        <v>51</v>
      </c>
      <c r="D12" s="142"/>
      <c r="E12" s="143"/>
      <c r="F12" s="96" t="s">
        <v>33</v>
      </c>
      <c r="G12" s="96"/>
      <c r="H12" s="145">
        <v>2000</v>
      </c>
      <c r="I12" s="98"/>
      <c r="J12" s="146"/>
      <c r="K12" s="206"/>
      <c r="L12" s="207"/>
      <c r="M12" s="208"/>
      <c r="N12" s="196" t="s">
        <v>52</v>
      </c>
      <c r="O12" s="196"/>
      <c r="P12" s="196"/>
      <c r="Q12" s="196"/>
      <c r="R12" s="209" t="s">
        <v>53</v>
      </c>
      <c r="S12" s="105" t="s">
        <v>54</v>
      </c>
      <c r="T12" s="84"/>
      <c r="U12" s="85"/>
      <c r="V12" s="85"/>
      <c r="W12" s="85"/>
      <c r="X12" s="85"/>
      <c r="Y12" s="85"/>
      <c r="Z12" s="85"/>
      <c r="AA12" s="85"/>
      <c r="AB12" s="85"/>
    </row>
    <row r="13" s="78" customFormat="1" ht="60.75" spans="1:28">
      <c r="A13" s="94"/>
      <c r="B13" s="202"/>
      <c r="C13" s="141" t="s">
        <v>55</v>
      </c>
      <c r="D13" s="142"/>
      <c r="E13" s="143"/>
      <c r="F13" s="96" t="s">
        <v>33</v>
      </c>
      <c r="G13" s="96"/>
      <c r="H13" s="145">
        <v>3000</v>
      </c>
      <c r="I13" s="98"/>
      <c r="J13" s="146"/>
      <c r="K13" s="206"/>
      <c r="L13" s="207"/>
      <c r="M13" s="208"/>
      <c r="N13" s="196" t="s">
        <v>56</v>
      </c>
      <c r="O13" s="196"/>
      <c r="P13" s="196"/>
      <c r="Q13" s="196"/>
      <c r="R13" s="209" t="s">
        <v>57</v>
      </c>
      <c r="S13" s="105"/>
      <c r="T13" s="84"/>
      <c r="U13" s="85"/>
      <c r="V13" s="85"/>
      <c r="W13" s="85"/>
      <c r="X13" s="85"/>
      <c r="Y13" s="85"/>
      <c r="Z13" s="85"/>
      <c r="AA13" s="85"/>
      <c r="AB13" s="85"/>
    </row>
    <row r="14" s="78" customFormat="1" ht="60.75" spans="1:28">
      <c r="A14" s="94"/>
      <c r="B14" s="202"/>
      <c r="C14" s="141" t="s">
        <v>58</v>
      </c>
      <c r="D14" s="142"/>
      <c r="E14" s="143"/>
      <c r="F14" s="96" t="s">
        <v>33</v>
      </c>
      <c r="G14" s="96"/>
      <c r="H14" s="145">
        <v>2000</v>
      </c>
      <c r="I14" s="98"/>
      <c r="J14" s="146"/>
      <c r="K14" s="206"/>
      <c r="L14" s="207"/>
      <c r="M14" s="208"/>
      <c r="N14" s="196" t="s">
        <v>59</v>
      </c>
      <c r="O14" s="196"/>
      <c r="P14" s="196"/>
      <c r="Q14" s="196"/>
      <c r="R14" s="209" t="s">
        <v>60</v>
      </c>
      <c r="S14" s="105"/>
      <c r="T14" s="84"/>
      <c r="U14" s="85"/>
      <c r="V14" s="85"/>
      <c r="W14" s="85"/>
      <c r="X14" s="85"/>
      <c r="Y14" s="85"/>
      <c r="Z14" s="85"/>
      <c r="AA14" s="85"/>
      <c r="AB14" s="85"/>
    </row>
    <row r="15" s="78" customFormat="1" ht="162" spans="1:28">
      <c r="A15" s="94"/>
      <c r="B15" s="202"/>
      <c r="C15" s="141" t="s">
        <v>61</v>
      </c>
      <c r="D15" s="142"/>
      <c r="E15" s="143"/>
      <c r="F15" s="96" t="s">
        <v>33</v>
      </c>
      <c r="G15" s="96"/>
      <c r="H15" s="145">
        <v>15000</v>
      </c>
      <c r="I15" s="98"/>
      <c r="J15" s="146"/>
      <c r="K15" s="206"/>
      <c r="L15" s="207"/>
      <c r="M15" s="208"/>
      <c r="N15" s="210" t="s">
        <v>62</v>
      </c>
      <c r="O15" s="210"/>
      <c r="P15" s="196"/>
      <c r="Q15" s="196"/>
      <c r="R15" s="209" t="s">
        <v>63</v>
      </c>
      <c r="S15" s="105"/>
      <c r="T15" s="84"/>
      <c r="U15" s="85"/>
      <c r="V15" s="85"/>
      <c r="W15" s="85"/>
      <c r="X15" s="85"/>
      <c r="Y15" s="85"/>
      <c r="Z15" s="85"/>
      <c r="AA15" s="85"/>
      <c r="AB15" s="85"/>
    </row>
    <row r="16" s="78" customFormat="1" ht="101.25" spans="1:28">
      <c r="A16" s="94"/>
      <c r="B16" s="202"/>
      <c r="C16" s="141" t="s">
        <v>64</v>
      </c>
      <c r="D16" s="142"/>
      <c r="E16" s="143"/>
      <c r="F16" s="96" t="s">
        <v>33</v>
      </c>
      <c r="G16" s="96"/>
      <c r="H16" s="145">
        <v>3000</v>
      </c>
      <c r="I16" s="98"/>
      <c r="J16" s="146"/>
      <c r="K16" s="206"/>
      <c r="L16" s="207"/>
      <c r="M16" s="208"/>
      <c r="N16" s="210" t="s">
        <v>65</v>
      </c>
      <c r="O16" s="210"/>
      <c r="P16" s="196"/>
      <c r="Q16" s="196"/>
      <c r="R16" s="209" t="s">
        <v>66</v>
      </c>
      <c r="S16" s="105"/>
      <c r="T16" s="84"/>
      <c r="U16" s="85"/>
      <c r="V16" s="85"/>
      <c r="W16" s="85"/>
      <c r="X16" s="85"/>
      <c r="Y16" s="85"/>
      <c r="Z16" s="85"/>
      <c r="AA16" s="85"/>
      <c r="AB16" s="85"/>
    </row>
    <row r="17" s="78" customFormat="1" ht="162" spans="1:28">
      <c r="A17" s="94"/>
      <c r="B17" s="202"/>
      <c r="C17" s="141" t="s">
        <v>67</v>
      </c>
      <c r="D17" s="142"/>
      <c r="E17" s="143"/>
      <c r="F17" s="96" t="s">
        <v>33</v>
      </c>
      <c r="G17" s="96"/>
      <c r="H17" s="145">
        <v>3000</v>
      </c>
      <c r="I17" s="98"/>
      <c r="J17" s="146"/>
      <c r="K17" s="206"/>
      <c r="L17" s="207"/>
      <c r="M17" s="208"/>
      <c r="N17" s="210" t="s">
        <v>68</v>
      </c>
      <c r="O17" s="210"/>
      <c r="P17" s="196"/>
      <c r="Q17" s="196"/>
      <c r="R17" s="211" t="s">
        <v>69</v>
      </c>
      <c r="S17" s="105"/>
      <c r="T17" s="84"/>
      <c r="U17" s="85"/>
      <c r="V17" s="85"/>
      <c r="W17" s="85"/>
      <c r="X17" s="85"/>
      <c r="Y17" s="85"/>
      <c r="Z17" s="85"/>
      <c r="AA17" s="85"/>
      <c r="AB17" s="85"/>
    </row>
    <row r="18" s="78" customFormat="1" ht="101.25" spans="1:28">
      <c r="A18" s="94"/>
      <c r="B18" s="202"/>
      <c r="C18" s="141" t="s">
        <v>70</v>
      </c>
      <c r="D18" s="142"/>
      <c r="E18" s="143"/>
      <c r="F18" s="96" t="s">
        <v>33</v>
      </c>
      <c r="G18" s="96"/>
      <c r="H18" s="145">
        <v>5000</v>
      </c>
      <c r="I18" s="98"/>
      <c r="J18" s="146"/>
      <c r="K18" s="206"/>
      <c r="L18" s="207"/>
      <c r="M18" s="208"/>
      <c r="N18" s="210"/>
      <c r="O18" s="210"/>
      <c r="P18" s="196"/>
      <c r="Q18" s="196"/>
      <c r="R18" s="209" t="s">
        <v>71</v>
      </c>
      <c r="S18" s="105"/>
      <c r="T18" s="84"/>
      <c r="U18" s="85"/>
      <c r="V18" s="85"/>
      <c r="W18" s="85"/>
      <c r="X18" s="85"/>
      <c r="Y18" s="85"/>
      <c r="Z18" s="85"/>
      <c r="AA18" s="85"/>
      <c r="AB18" s="85"/>
    </row>
    <row r="19" s="78" customFormat="1" ht="324" spans="1:28">
      <c r="A19" s="94"/>
      <c r="B19" s="212" t="s">
        <v>72</v>
      </c>
      <c r="C19" s="141" t="s">
        <v>73</v>
      </c>
      <c r="D19" s="142"/>
      <c r="E19" s="143"/>
      <c r="F19" s="96" t="s">
        <v>33</v>
      </c>
      <c r="G19" s="96"/>
      <c r="H19" s="145">
        <v>10000</v>
      </c>
      <c r="I19" s="98"/>
      <c r="J19" s="146"/>
      <c r="K19" s="206"/>
      <c r="L19" s="207"/>
      <c r="M19" s="208"/>
      <c r="N19" s="196" t="s">
        <v>74</v>
      </c>
      <c r="O19" s="196"/>
      <c r="P19" s="196"/>
      <c r="Q19" s="196"/>
      <c r="R19" s="211" t="s">
        <v>75</v>
      </c>
      <c r="S19" s="105" t="s">
        <v>76</v>
      </c>
      <c r="T19" s="84"/>
      <c r="U19" s="85"/>
      <c r="V19" s="85"/>
      <c r="W19" s="85"/>
      <c r="X19" s="85"/>
      <c r="Y19" s="85"/>
      <c r="Z19" s="85"/>
      <c r="AA19" s="85"/>
      <c r="AB19" s="85"/>
    </row>
    <row r="20" s="78" customFormat="1" ht="101.25" spans="1:28">
      <c r="A20" s="94"/>
      <c r="B20" s="202"/>
      <c r="C20" s="141" t="s">
        <v>77</v>
      </c>
      <c r="D20" s="142"/>
      <c r="E20" s="143"/>
      <c r="F20" s="96" t="s">
        <v>33</v>
      </c>
      <c r="G20" s="96"/>
      <c r="H20" s="145">
        <v>18000</v>
      </c>
      <c r="I20" s="98"/>
      <c r="J20" s="146"/>
      <c r="K20" s="206"/>
      <c r="L20" s="207"/>
      <c r="M20" s="208"/>
      <c r="N20" s="196" t="s">
        <v>74</v>
      </c>
      <c r="O20" s="196"/>
      <c r="P20" s="196"/>
      <c r="Q20" s="196"/>
      <c r="R20" s="209" t="s">
        <v>78</v>
      </c>
      <c r="S20" s="105" t="s">
        <v>79</v>
      </c>
      <c r="T20" s="84"/>
      <c r="U20" s="85"/>
      <c r="V20" s="85"/>
      <c r="W20" s="85"/>
      <c r="X20" s="85"/>
      <c r="Y20" s="85"/>
      <c r="Z20" s="85"/>
      <c r="AA20" s="85"/>
      <c r="AB20" s="85"/>
    </row>
    <row r="21" s="78" customFormat="1" ht="162" spans="1:28">
      <c r="A21" s="94"/>
      <c r="B21" s="202"/>
      <c r="C21" s="141" t="s">
        <v>80</v>
      </c>
      <c r="D21" s="142"/>
      <c r="E21" s="143"/>
      <c r="F21" s="96" t="s">
        <v>33</v>
      </c>
      <c r="G21" s="96"/>
      <c r="H21" s="145">
        <v>8000</v>
      </c>
      <c r="I21" s="98"/>
      <c r="J21" s="146"/>
      <c r="K21" s="206"/>
      <c r="L21" s="207"/>
      <c r="M21" s="208"/>
      <c r="N21" s="213"/>
      <c r="O21" s="213"/>
      <c r="P21" s="95"/>
      <c r="Q21" s="95"/>
      <c r="R21" s="105" t="s">
        <v>81</v>
      </c>
      <c r="S21" s="105"/>
      <c r="T21" s="84"/>
      <c r="U21" s="85"/>
      <c r="V21" s="85"/>
      <c r="W21" s="85"/>
      <c r="X21" s="85"/>
      <c r="Y21" s="85"/>
      <c r="Z21" s="85"/>
      <c r="AA21" s="85"/>
      <c r="AB21" s="85"/>
    </row>
    <row r="22" s="78" customFormat="1" ht="202.5" spans="1:28">
      <c r="A22" s="94"/>
      <c r="B22" s="202"/>
      <c r="C22" s="141" t="s">
        <v>82</v>
      </c>
      <c r="D22" s="142"/>
      <c r="E22" s="143"/>
      <c r="F22" s="96" t="s">
        <v>33</v>
      </c>
      <c r="G22" s="96"/>
      <c r="H22" s="145">
        <v>15000</v>
      </c>
      <c r="I22" s="98"/>
      <c r="J22" s="146"/>
      <c r="K22" s="206"/>
      <c r="L22" s="207"/>
      <c r="M22" s="208"/>
      <c r="N22" s="163" t="s">
        <v>83</v>
      </c>
      <c r="O22" s="163"/>
      <c r="P22" s="163"/>
      <c r="Q22" s="163"/>
      <c r="R22" s="105" t="s">
        <v>84</v>
      </c>
      <c r="S22" s="214"/>
      <c r="T22" s="84"/>
      <c r="U22" s="85"/>
      <c r="V22" s="85"/>
      <c r="W22" s="85"/>
      <c r="X22" s="85"/>
      <c r="Y22" s="85"/>
      <c r="Z22" s="85"/>
      <c r="AA22" s="85"/>
      <c r="AB22" s="85"/>
    </row>
    <row r="23" s="78" customFormat="1" ht="40.5" spans="1:28">
      <c r="A23" s="94"/>
      <c r="B23" s="202"/>
      <c r="C23" s="141" t="s">
        <v>85</v>
      </c>
      <c r="D23" s="142"/>
      <c r="E23" s="143"/>
      <c r="F23" s="96" t="s">
        <v>33</v>
      </c>
      <c r="G23" s="96"/>
      <c r="H23" s="145">
        <v>15000</v>
      </c>
      <c r="I23" s="98"/>
      <c r="J23" s="146"/>
      <c r="K23" s="206"/>
      <c r="L23" s="207"/>
      <c r="M23" s="208"/>
      <c r="N23" s="163" t="s">
        <v>86</v>
      </c>
      <c r="O23" s="163"/>
      <c r="P23" s="163"/>
      <c r="Q23" s="163"/>
      <c r="R23" s="105" t="s">
        <v>87</v>
      </c>
      <c r="S23" s="214"/>
      <c r="T23" s="84"/>
      <c r="U23" s="85"/>
      <c r="V23" s="85"/>
      <c r="W23" s="85"/>
      <c r="X23" s="85"/>
      <c r="Y23" s="85"/>
      <c r="Z23" s="85"/>
      <c r="AA23" s="85"/>
      <c r="AB23" s="85"/>
    </row>
    <row r="24" s="78" customFormat="1" ht="141.75" spans="1:28">
      <c r="A24" s="94"/>
      <c r="B24" s="202"/>
      <c r="C24" s="141" t="s">
        <v>88</v>
      </c>
      <c r="D24" s="142"/>
      <c r="E24" s="143"/>
      <c r="F24" s="96" t="s">
        <v>33</v>
      </c>
      <c r="G24" s="96"/>
      <c r="H24" s="145">
        <v>8000</v>
      </c>
      <c r="I24" s="98"/>
      <c r="J24" s="146"/>
      <c r="K24" s="206"/>
      <c r="L24" s="207"/>
      <c r="M24" s="208"/>
      <c r="N24" s="163" t="s">
        <v>89</v>
      </c>
      <c r="O24" s="163"/>
      <c r="P24" s="163"/>
      <c r="Q24" s="163"/>
      <c r="R24" s="211" t="s">
        <v>90</v>
      </c>
      <c r="S24" s="214"/>
      <c r="T24" s="84"/>
      <c r="U24" s="85"/>
      <c r="V24" s="85"/>
      <c r="W24" s="85"/>
      <c r="X24" s="85"/>
      <c r="Y24" s="85"/>
      <c r="Z24" s="85"/>
      <c r="AA24" s="85"/>
      <c r="AB24" s="85"/>
    </row>
    <row r="25" s="78" customFormat="1" ht="60.75" spans="1:28">
      <c r="A25" s="94"/>
      <c r="B25" s="202"/>
      <c r="C25" s="141" t="s">
        <v>91</v>
      </c>
      <c r="D25" s="142"/>
      <c r="E25" s="143"/>
      <c r="F25" s="96" t="s">
        <v>33</v>
      </c>
      <c r="G25" s="96"/>
      <c r="H25" s="145">
        <v>15000</v>
      </c>
      <c r="I25" s="98"/>
      <c r="J25" s="146"/>
      <c r="K25" s="206"/>
      <c r="L25" s="207"/>
      <c r="M25" s="208"/>
      <c r="N25" s="163"/>
      <c r="O25" s="163"/>
      <c r="P25" s="163"/>
      <c r="Q25" s="163"/>
      <c r="R25" s="211" t="s">
        <v>92</v>
      </c>
      <c r="S25" s="214"/>
      <c r="T25" s="84"/>
      <c r="U25" s="85"/>
      <c r="V25" s="85"/>
      <c r="W25" s="85"/>
      <c r="X25" s="85"/>
      <c r="Y25" s="85"/>
      <c r="Z25" s="85"/>
      <c r="AA25" s="85"/>
      <c r="AB25" s="85"/>
    </row>
    <row r="26" s="78" customFormat="1" ht="101.25" spans="1:28">
      <c r="A26" s="94"/>
      <c r="B26" s="140" t="s">
        <v>93</v>
      </c>
      <c r="C26" s="141" t="s">
        <v>94</v>
      </c>
      <c r="D26" s="142"/>
      <c r="E26" s="143"/>
      <c r="F26" s="96" t="s">
        <v>33</v>
      </c>
      <c r="G26" s="96"/>
      <c r="H26" s="145">
        <v>30000</v>
      </c>
      <c r="I26" s="98"/>
      <c r="J26" s="146"/>
      <c r="K26" s="206"/>
      <c r="L26" s="207"/>
      <c r="M26" s="208"/>
      <c r="N26" s="163" t="s">
        <v>95</v>
      </c>
      <c r="O26" s="163"/>
      <c r="P26" s="163"/>
      <c r="Q26" s="163"/>
      <c r="R26" s="105" t="s">
        <v>96</v>
      </c>
      <c r="S26" s="105"/>
      <c r="T26" s="84"/>
      <c r="U26" s="85"/>
      <c r="V26" s="85"/>
      <c r="W26" s="85"/>
      <c r="X26" s="85"/>
      <c r="Y26" s="85"/>
      <c r="Z26" s="85"/>
      <c r="AA26" s="85"/>
      <c r="AB26" s="85"/>
    </row>
    <row r="27" s="198" customFormat="1" ht="344.25" spans="1:28">
      <c r="A27" s="94"/>
      <c r="B27" s="95" t="s">
        <v>97</v>
      </c>
      <c r="C27" s="215" t="s">
        <v>98</v>
      </c>
      <c r="D27" s="216"/>
      <c r="E27" s="143"/>
      <c r="F27" s="96" t="s">
        <v>33</v>
      </c>
      <c r="G27" s="96"/>
      <c r="H27" s="145">
        <v>35000</v>
      </c>
      <c r="I27" s="98"/>
      <c r="J27" s="146"/>
      <c r="K27" s="206"/>
      <c r="L27" s="207"/>
      <c r="M27" s="208"/>
      <c r="N27" s="95" t="s">
        <v>99</v>
      </c>
      <c r="O27" s="95"/>
      <c r="P27" s="217"/>
      <c r="Q27" s="217"/>
      <c r="R27" s="211" t="s">
        <v>100</v>
      </c>
      <c r="S27" s="211"/>
      <c r="T27" s="218"/>
      <c r="U27" s="219"/>
      <c r="V27" s="219"/>
      <c r="W27" s="219"/>
      <c r="X27" s="219"/>
      <c r="Y27" s="219"/>
      <c r="Z27" s="219"/>
      <c r="AA27" s="219"/>
      <c r="AB27" s="219"/>
    </row>
    <row r="28" s="198" customFormat="1" ht="40.5" spans="1:28">
      <c r="A28" s="94"/>
      <c r="B28" s="95" t="s">
        <v>101</v>
      </c>
      <c r="C28" s="96" t="s">
        <v>102</v>
      </c>
      <c r="D28" s="96"/>
      <c r="E28" s="143"/>
      <c r="F28" s="96" t="s">
        <v>33</v>
      </c>
      <c r="G28" s="96"/>
      <c r="H28" s="145">
        <v>2000</v>
      </c>
      <c r="I28" s="98"/>
      <c r="J28" s="146"/>
      <c r="K28" s="206"/>
      <c r="L28" s="207"/>
      <c r="M28" s="208"/>
      <c r="N28" s="95"/>
      <c r="O28" s="95"/>
      <c r="P28" s="95"/>
      <c r="Q28" s="95"/>
      <c r="R28" s="211" t="s">
        <v>103</v>
      </c>
      <c r="S28" s="211"/>
      <c r="T28" s="218"/>
      <c r="U28" s="219"/>
      <c r="V28" s="219"/>
      <c r="W28" s="219"/>
      <c r="X28" s="219"/>
      <c r="Y28" s="219"/>
      <c r="Z28" s="219"/>
      <c r="AA28" s="219"/>
      <c r="AB28" s="219"/>
    </row>
    <row r="29" s="198" customFormat="1" ht="121.5" spans="1:28">
      <c r="A29" s="94"/>
      <c r="B29" s="95"/>
      <c r="C29" s="95" t="s">
        <v>104</v>
      </c>
      <c r="D29" s="95"/>
      <c r="E29" s="143"/>
      <c r="F29" s="96" t="s">
        <v>33</v>
      </c>
      <c r="G29" s="96"/>
      <c r="H29" s="145">
        <v>1500</v>
      </c>
      <c r="I29" s="98"/>
      <c r="J29" s="146"/>
      <c r="K29" s="206"/>
      <c r="L29" s="207"/>
      <c r="M29" s="208"/>
      <c r="N29" s="95"/>
      <c r="O29" s="95"/>
      <c r="P29" s="95"/>
      <c r="Q29" s="95"/>
      <c r="R29" s="211" t="s">
        <v>105</v>
      </c>
      <c r="S29" s="211"/>
      <c r="T29" s="218"/>
      <c r="U29" s="219"/>
      <c r="V29" s="219"/>
      <c r="W29" s="219"/>
      <c r="X29" s="219"/>
      <c r="Y29" s="219"/>
      <c r="Z29" s="219"/>
      <c r="AA29" s="219"/>
      <c r="AB29" s="219"/>
    </row>
    <row r="30" s="198" customFormat="1" ht="263.25" spans="1:28">
      <c r="A30" s="94"/>
      <c r="B30" s="95"/>
      <c r="C30" s="95" t="s">
        <v>106</v>
      </c>
      <c r="D30" s="96"/>
      <c r="E30" s="143"/>
      <c r="F30" s="96" t="s">
        <v>33</v>
      </c>
      <c r="G30" s="96"/>
      <c r="H30" s="145">
        <v>5000</v>
      </c>
      <c r="I30" s="98"/>
      <c r="J30" s="146"/>
      <c r="K30" s="206"/>
      <c r="L30" s="207"/>
      <c r="M30" s="208"/>
      <c r="N30" s="95"/>
      <c r="O30" s="95"/>
      <c r="P30" s="95"/>
      <c r="Q30" s="95"/>
      <c r="R30" s="211" t="s">
        <v>107</v>
      </c>
      <c r="S30" s="211"/>
      <c r="T30" s="218"/>
      <c r="U30" s="219"/>
      <c r="V30" s="219"/>
      <c r="W30" s="219"/>
      <c r="X30" s="219"/>
      <c r="Y30" s="219"/>
      <c r="Z30" s="219"/>
      <c r="AA30" s="219"/>
      <c r="AB30" s="219"/>
    </row>
    <row r="31" s="198" customFormat="1" ht="60.75" spans="1:28">
      <c r="A31" s="94"/>
      <c r="B31" s="95"/>
      <c r="C31" s="96" t="s">
        <v>108</v>
      </c>
      <c r="D31" s="96"/>
      <c r="E31" s="143"/>
      <c r="F31" s="96" t="s">
        <v>33</v>
      </c>
      <c r="G31" s="96"/>
      <c r="H31" s="145">
        <v>5000</v>
      </c>
      <c r="I31" s="98"/>
      <c r="J31" s="146"/>
      <c r="K31" s="206"/>
      <c r="L31" s="207"/>
      <c r="M31" s="208"/>
      <c r="N31" s="95" t="s">
        <v>109</v>
      </c>
      <c r="O31" s="95"/>
      <c r="P31" s="95"/>
      <c r="Q31" s="95"/>
      <c r="R31" s="211" t="s">
        <v>110</v>
      </c>
      <c r="S31" s="211"/>
      <c r="T31" s="218"/>
      <c r="U31" s="219"/>
      <c r="V31" s="219"/>
      <c r="W31" s="219"/>
      <c r="X31" s="219"/>
      <c r="Y31" s="219"/>
      <c r="Z31" s="219"/>
      <c r="AA31" s="219"/>
      <c r="AB31" s="219"/>
    </row>
    <row r="32" s="198" customFormat="1" ht="81" spans="1:28">
      <c r="A32" s="94"/>
      <c r="B32" s="95"/>
      <c r="C32" s="96" t="s">
        <v>111</v>
      </c>
      <c r="D32" s="96"/>
      <c r="E32" s="143"/>
      <c r="F32" s="96" t="s">
        <v>33</v>
      </c>
      <c r="G32" s="96"/>
      <c r="H32" s="145">
        <v>8000</v>
      </c>
      <c r="I32" s="98"/>
      <c r="J32" s="146"/>
      <c r="K32" s="206"/>
      <c r="L32" s="207"/>
      <c r="M32" s="208"/>
      <c r="N32" s="95" t="s">
        <v>112</v>
      </c>
      <c r="O32" s="95"/>
      <c r="P32" s="95"/>
      <c r="Q32" s="95"/>
      <c r="R32" s="211" t="s">
        <v>113</v>
      </c>
      <c r="S32" s="211"/>
      <c r="T32" s="218"/>
      <c r="U32" s="219"/>
      <c r="V32" s="219"/>
      <c r="W32" s="219"/>
      <c r="X32" s="219"/>
      <c r="Y32" s="219"/>
      <c r="Z32" s="219"/>
      <c r="AA32" s="219"/>
      <c r="AB32" s="219"/>
    </row>
    <row r="33" s="198" customFormat="1" ht="81" spans="1:28">
      <c r="A33" s="94"/>
      <c r="B33" s="95"/>
      <c r="C33" s="95" t="s">
        <v>114</v>
      </c>
      <c r="D33" s="95"/>
      <c r="E33" s="143"/>
      <c r="F33" s="96" t="s">
        <v>33</v>
      </c>
      <c r="G33" s="96"/>
      <c r="H33" s="145">
        <v>3000</v>
      </c>
      <c r="I33" s="98"/>
      <c r="J33" s="146"/>
      <c r="K33" s="206"/>
      <c r="L33" s="207"/>
      <c r="M33" s="208"/>
      <c r="N33" s="95" t="s">
        <v>109</v>
      </c>
      <c r="O33" s="95"/>
      <c r="P33" s="95"/>
      <c r="Q33" s="95"/>
      <c r="R33" s="211" t="s">
        <v>115</v>
      </c>
      <c r="S33" s="211"/>
      <c r="T33" s="218"/>
      <c r="U33" s="219"/>
      <c r="V33" s="219"/>
      <c r="W33" s="219"/>
      <c r="X33" s="219"/>
      <c r="Y33" s="219"/>
      <c r="Z33" s="219"/>
      <c r="AA33" s="219"/>
      <c r="AB33" s="219"/>
    </row>
    <row r="34" s="198" customFormat="1" ht="202.5" spans="1:28">
      <c r="A34" s="94"/>
      <c r="B34" s="212" t="s">
        <v>116</v>
      </c>
      <c r="C34" s="141" t="s">
        <v>117</v>
      </c>
      <c r="D34" s="142"/>
      <c r="E34" s="143"/>
      <c r="F34" s="96" t="s">
        <v>33</v>
      </c>
      <c r="G34" s="96"/>
      <c r="H34" s="145">
        <v>2000</v>
      </c>
      <c r="I34" s="98"/>
      <c r="J34" s="146"/>
      <c r="K34" s="206"/>
      <c r="L34" s="207"/>
      <c r="M34" s="208"/>
      <c r="N34" s="95" t="s">
        <v>118</v>
      </c>
      <c r="O34" s="95"/>
      <c r="P34" s="95"/>
      <c r="Q34" s="95"/>
      <c r="R34" s="211" t="s">
        <v>119</v>
      </c>
      <c r="S34" s="211"/>
      <c r="T34" s="218"/>
      <c r="U34" s="219"/>
      <c r="V34" s="219"/>
      <c r="W34" s="219"/>
      <c r="X34" s="219"/>
      <c r="Y34" s="219"/>
      <c r="Z34" s="219"/>
      <c r="AA34" s="219"/>
      <c r="AB34" s="219"/>
    </row>
    <row r="35" s="198" customFormat="1" ht="202.5" spans="1:28">
      <c r="A35" s="94"/>
      <c r="B35" s="202"/>
      <c r="C35" s="141" t="s">
        <v>116</v>
      </c>
      <c r="D35" s="142"/>
      <c r="E35" s="143"/>
      <c r="F35" s="96" t="s">
        <v>33</v>
      </c>
      <c r="G35" s="96"/>
      <c r="H35" s="145">
        <v>8000</v>
      </c>
      <c r="I35" s="98"/>
      <c r="J35" s="146"/>
      <c r="K35" s="206"/>
      <c r="L35" s="207"/>
      <c r="M35" s="208"/>
      <c r="N35" s="95" t="s">
        <v>118</v>
      </c>
      <c r="O35" s="95"/>
      <c r="P35" s="95"/>
      <c r="Q35" s="95"/>
      <c r="R35" s="211" t="s">
        <v>120</v>
      </c>
      <c r="S35" s="211"/>
      <c r="T35" s="218"/>
      <c r="U35" s="219"/>
      <c r="V35" s="219"/>
      <c r="W35" s="219"/>
      <c r="X35" s="219"/>
      <c r="Y35" s="219"/>
      <c r="Z35" s="219"/>
      <c r="AA35" s="219"/>
      <c r="AB35" s="219"/>
    </row>
    <row r="36" s="198" customFormat="1" ht="81" spans="1:28">
      <c r="A36" s="94"/>
      <c r="B36" s="202"/>
      <c r="C36" s="141" t="s">
        <v>121</v>
      </c>
      <c r="D36" s="142"/>
      <c r="E36" s="143"/>
      <c r="F36" s="96" t="s">
        <v>33</v>
      </c>
      <c r="G36" s="96"/>
      <c r="H36" s="145">
        <v>8000</v>
      </c>
      <c r="I36" s="98"/>
      <c r="J36" s="146"/>
      <c r="K36" s="206"/>
      <c r="L36" s="207"/>
      <c r="M36" s="208"/>
      <c r="N36" s="95" t="s">
        <v>122</v>
      </c>
      <c r="O36" s="95"/>
      <c r="P36" s="95"/>
      <c r="Q36" s="95"/>
      <c r="R36" s="211" t="s">
        <v>123</v>
      </c>
      <c r="S36" s="211"/>
      <c r="T36" s="218"/>
      <c r="U36" s="219"/>
      <c r="V36" s="219"/>
      <c r="W36" s="219"/>
      <c r="X36" s="219"/>
      <c r="Y36" s="219"/>
      <c r="Z36" s="219"/>
      <c r="AA36" s="219"/>
      <c r="AB36" s="219"/>
    </row>
    <row r="37" s="198" customFormat="1" ht="202.5" spans="1:28">
      <c r="A37" s="94"/>
      <c r="B37" s="220"/>
      <c r="C37" s="221" t="s">
        <v>124</v>
      </c>
      <c r="D37" s="220"/>
      <c r="E37" s="143"/>
      <c r="F37" s="96" t="s">
        <v>33</v>
      </c>
      <c r="G37" s="96"/>
      <c r="H37" s="145">
        <v>30000</v>
      </c>
      <c r="I37" s="98"/>
      <c r="J37" s="146"/>
      <c r="K37" s="206"/>
      <c r="L37" s="207"/>
      <c r="M37" s="208"/>
      <c r="N37" s="95" t="s">
        <v>118</v>
      </c>
      <c r="O37" s="95"/>
      <c r="P37" s="95"/>
      <c r="Q37" s="95"/>
      <c r="R37" s="211" t="s">
        <v>125</v>
      </c>
      <c r="S37" s="211"/>
      <c r="T37" s="218"/>
      <c r="U37" s="219"/>
      <c r="V37" s="219"/>
      <c r="W37" s="219"/>
      <c r="X37" s="219"/>
      <c r="Y37" s="219"/>
      <c r="Z37" s="219"/>
      <c r="AA37" s="219"/>
      <c r="AB37" s="219"/>
    </row>
    <row r="38" s="78" customFormat="1" ht="101.25" spans="1:28">
      <c r="A38" s="94"/>
      <c r="B38" s="222" t="s">
        <v>126</v>
      </c>
      <c r="C38" s="221" t="s">
        <v>126</v>
      </c>
      <c r="D38" s="220"/>
      <c r="E38" s="143"/>
      <c r="F38" s="96" t="s">
        <v>33</v>
      </c>
      <c r="G38" s="96"/>
      <c r="H38" s="145">
        <v>8000</v>
      </c>
      <c r="I38" s="98"/>
      <c r="J38" s="146"/>
      <c r="K38" s="206"/>
      <c r="L38" s="207"/>
      <c r="M38" s="208"/>
      <c r="N38" s="196" t="s">
        <v>127</v>
      </c>
      <c r="O38" s="196"/>
      <c r="P38" s="196"/>
      <c r="Q38" s="196"/>
      <c r="R38" s="209" t="s">
        <v>128</v>
      </c>
      <c r="S38" s="223"/>
      <c r="T38" s="84"/>
      <c r="U38" s="85"/>
      <c r="V38" s="85"/>
      <c r="W38" s="85"/>
      <c r="X38" s="85"/>
      <c r="Y38" s="85"/>
      <c r="Z38" s="85"/>
      <c r="AA38" s="85"/>
      <c r="AB38" s="85"/>
    </row>
    <row r="39" s="78" customFormat="1" ht="141.75" spans="1:28">
      <c r="A39" s="94"/>
      <c r="B39" s="154" t="s">
        <v>129</v>
      </c>
      <c r="C39" s="224" t="s">
        <v>129</v>
      </c>
      <c r="D39" s="142"/>
      <c r="E39" s="143"/>
      <c r="F39" s="96" t="s">
        <v>33</v>
      </c>
      <c r="G39" s="96"/>
      <c r="H39" s="145">
        <v>24000</v>
      </c>
      <c r="I39" s="225"/>
      <c r="J39" s="146"/>
      <c r="K39" s="206"/>
      <c r="L39" s="207"/>
      <c r="M39" s="208"/>
      <c r="N39" s="211" t="s">
        <v>130</v>
      </c>
      <c r="O39" s="211"/>
      <c r="P39" s="196"/>
      <c r="Q39" s="196"/>
      <c r="R39" s="209" t="s">
        <v>131</v>
      </c>
      <c r="S39" s="105" t="s">
        <v>132</v>
      </c>
      <c r="T39" s="84"/>
      <c r="U39" s="85"/>
      <c r="V39" s="85"/>
      <c r="W39" s="85"/>
      <c r="X39" s="85"/>
      <c r="Y39" s="85"/>
      <c r="Z39" s="85"/>
      <c r="AA39" s="85"/>
      <c r="AB39" s="85"/>
    </row>
    <row r="40" s="78" customFormat="1" ht="105" customHeight="1" spans="1:28">
      <c r="A40" s="94"/>
      <c r="B40" s="167"/>
      <c r="C40" s="226" t="s">
        <v>133</v>
      </c>
      <c r="D40" s="142"/>
      <c r="E40" s="143"/>
      <c r="F40" s="96" t="s">
        <v>33</v>
      </c>
      <c r="G40" s="96"/>
      <c r="H40" s="145">
        <v>30000</v>
      </c>
      <c r="I40" s="225"/>
      <c r="J40" s="146"/>
      <c r="K40" s="206"/>
      <c r="L40" s="207"/>
      <c r="M40" s="208"/>
      <c r="N40" s="209" t="s">
        <v>134</v>
      </c>
      <c r="O40" s="209"/>
      <c r="P40" s="196"/>
      <c r="Q40" s="196"/>
      <c r="R40" s="209" t="s">
        <v>135</v>
      </c>
      <c r="S40" s="105" t="s">
        <v>132</v>
      </c>
      <c r="T40" s="84"/>
      <c r="U40" s="85"/>
      <c r="V40" s="85"/>
      <c r="W40" s="85"/>
      <c r="X40" s="85"/>
      <c r="Y40" s="85"/>
      <c r="Z40" s="85"/>
      <c r="AA40" s="85"/>
      <c r="AB40" s="85"/>
    </row>
    <row r="41" s="78" customFormat="1" ht="105" customHeight="1" spans="1:28">
      <c r="A41" s="94"/>
      <c r="B41" s="96" t="s">
        <v>136</v>
      </c>
      <c r="C41" s="141" t="s">
        <v>137</v>
      </c>
      <c r="D41" s="142"/>
      <c r="E41" s="143"/>
      <c r="F41" s="96" t="s">
        <v>33</v>
      </c>
      <c r="G41" s="96"/>
      <c r="H41" s="145">
        <v>40000</v>
      </c>
      <c r="I41" s="225"/>
      <c r="J41" s="146"/>
      <c r="K41" s="206"/>
      <c r="L41" s="207"/>
      <c r="M41" s="208"/>
      <c r="N41" s="209"/>
      <c r="O41" s="209"/>
      <c r="P41" s="196"/>
      <c r="Q41" s="196"/>
      <c r="R41" s="209" t="s">
        <v>138</v>
      </c>
      <c r="S41" s="105"/>
      <c r="T41" s="84"/>
      <c r="U41" s="85"/>
      <c r="V41" s="85"/>
      <c r="W41" s="85"/>
      <c r="X41" s="85"/>
      <c r="Y41" s="85"/>
      <c r="Z41" s="85"/>
      <c r="AA41" s="85"/>
      <c r="AB41" s="85"/>
    </row>
    <row r="42" s="78" customFormat="1" ht="105" customHeight="1" spans="1:28">
      <c r="A42" s="227" t="s">
        <v>139</v>
      </c>
      <c r="B42" s="95" t="s">
        <v>140</v>
      </c>
      <c r="C42" s="141" t="s">
        <v>140</v>
      </c>
      <c r="D42" s="142"/>
      <c r="E42" s="143"/>
      <c r="F42" s="96" t="s">
        <v>33</v>
      </c>
      <c r="G42" s="96"/>
      <c r="H42" s="145">
        <v>2000</v>
      </c>
      <c r="I42" s="225"/>
      <c r="J42" s="146"/>
      <c r="K42" s="206"/>
      <c r="L42" s="207"/>
      <c r="M42" s="208"/>
      <c r="N42" s="209"/>
      <c r="O42" s="209"/>
      <c r="P42" s="196"/>
      <c r="Q42" s="196"/>
      <c r="R42" s="209" t="s">
        <v>141</v>
      </c>
      <c r="S42" s="105"/>
      <c r="T42" s="84"/>
      <c r="U42" s="85"/>
      <c r="V42" s="85"/>
      <c r="W42" s="85"/>
      <c r="X42" s="85"/>
      <c r="Y42" s="85"/>
      <c r="Z42" s="85"/>
      <c r="AA42" s="85"/>
      <c r="AB42" s="85"/>
    </row>
    <row r="43" s="78" customFormat="1" ht="101.25" spans="1:28">
      <c r="A43" s="228" t="s">
        <v>142</v>
      </c>
      <c r="B43" s="229" t="s">
        <v>143</v>
      </c>
      <c r="C43" s="141" t="s">
        <v>144</v>
      </c>
      <c r="D43" s="142"/>
      <c r="E43" s="143"/>
      <c r="F43" s="96" t="s">
        <v>33</v>
      </c>
      <c r="G43" s="96"/>
      <c r="H43" s="145">
        <v>5000</v>
      </c>
      <c r="I43" s="98"/>
      <c r="J43" s="146"/>
      <c r="K43" s="206"/>
      <c r="L43" s="207"/>
      <c r="M43" s="208"/>
      <c r="N43" s="95" t="s">
        <v>145</v>
      </c>
      <c r="O43" s="95"/>
      <c r="P43" s="196"/>
      <c r="Q43" s="196"/>
      <c r="R43" s="209" t="s">
        <v>146</v>
      </c>
      <c r="S43" s="105"/>
      <c r="T43" s="84"/>
      <c r="U43" s="85"/>
      <c r="V43" s="85"/>
      <c r="W43" s="85"/>
      <c r="X43" s="85"/>
      <c r="Y43" s="85"/>
      <c r="Z43" s="85"/>
      <c r="AA43" s="85"/>
      <c r="AB43" s="85"/>
    </row>
    <row r="44" s="78" customFormat="1" ht="121.5" spans="1:28">
      <c r="A44" s="230"/>
      <c r="B44" s="231"/>
      <c r="C44" s="215" t="s">
        <v>147</v>
      </c>
      <c r="D44" s="216"/>
      <c r="E44" s="143"/>
      <c r="F44" s="96" t="s">
        <v>33</v>
      </c>
      <c r="G44" s="96"/>
      <c r="H44" s="145">
        <v>7000</v>
      </c>
      <c r="I44" s="98"/>
      <c r="J44" s="146"/>
      <c r="K44" s="206"/>
      <c r="L44" s="207"/>
      <c r="M44" s="208"/>
      <c r="N44" s="196" t="s">
        <v>148</v>
      </c>
      <c r="O44" s="196"/>
      <c r="P44" s="196"/>
      <c r="Q44" s="196"/>
      <c r="R44" s="209" t="s">
        <v>149</v>
      </c>
      <c r="S44" s="105"/>
      <c r="T44" s="84"/>
      <c r="U44" s="85"/>
      <c r="V44" s="85"/>
      <c r="W44" s="85"/>
      <c r="X44" s="85"/>
      <c r="Y44" s="85"/>
      <c r="Z44" s="85"/>
      <c r="AA44" s="85"/>
      <c r="AB44" s="85"/>
    </row>
    <row r="45" s="78" customFormat="1" ht="60.75" spans="1:28">
      <c r="A45" s="230"/>
      <c r="B45" s="231"/>
      <c r="C45" s="215" t="s">
        <v>150</v>
      </c>
      <c r="D45" s="216"/>
      <c r="E45" s="143"/>
      <c r="F45" s="96" t="s">
        <v>33</v>
      </c>
      <c r="G45" s="96"/>
      <c r="H45" s="145">
        <v>3000</v>
      </c>
      <c r="I45" s="98"/>
      <c r="J45" s="146"/>
      <c r="K45" s="206"/>
      <c r="L45" s="207"/>
      <c r="M45" s="208"/>
      <c r="N45" s="196" t="s">
        <v>148</v>
      </c>
      <c r="O45" s="196"/>
      <c r="P45" s="196"/>
      <c r="Q45" s="196"/>
      <c r="R45" s="209" t="s">
        <v>151</v>
      </c>
      <c r="S45" s="105"/>
      <c r="T45" s="84"/>
      <c r="U45" s="85"/>
      <c r="V45" s="85"/>
      <c r="W45" s="85"/>
      <c r="X45" s="85"/>
      <c r="Y45" s="85"/>
      <c r="Z45" s="85"/>
      <c r="AA45" s="85"/>
      <c r="AB45" s="85"/>
    </row>
    <row r="46" s="78" customFormat="1" ht="40.5" spans="1:28">
      <c r="A46" s="230"/>
      <c r="B46" s="231"/>
      <c r="C46" s="215" t="s">
        <v>152</v>
      </c>
      <c r="D46" s="216"/>
      <c r="E46" s="143"/>
      <c r="F46" s="96" t="s">
        <v>33</v>
      </c>
      <c r="G46" s="96"/>
      <c r="H46" s="145">
        <v>8000</v>
      </c>
      <c r="I46" s="98"/>
      <c r="J46" s="146"/>
      <c r="K46" s="206"/>
      <c r="L46" s="207"/>
      <c r="M46" s="208"/>
      <c r="N46" s="196" t="s">
        <v>44</v>
      </c>
      <c r="O46" s="196"/>
      <c r="P46" s="196"/>
      <c r="Q46" s="196"/>
      <c r="R46" s="209" t="s">
        <v>153</v>
      </c>
      <c r="S46" s="105"/>
      <c r="T46" s="84"/>
      <c r="U46" s="85"/>
      <c r="V46" s="85"/>
      <c r="W46" s="85"/>
      <c r="X46" s="85"/>
      <c r="Y46" s="85"/>
      <c r="Z46" s="85"/>
      <c r="AA46" s="85"/>
      <c r="AB46" s="85"/>
    </row>
    <row r="47" s="78" customFormat="1" ht="81" spans="1:28">
      <c r="A47" s="230"/>
      <c r="B47" s="204" t="s">
        <v>154</v>
      </c>
      <c r="C47" s="215" t="s">
        <v>155</v>
      </c>
      <c r="D47" s="216"/>
      <c r="E47" s="143"/>
      <c r="F47" s="96" t="s">
        <v>33</v>
      </c>
      <c r="G47" s="96"/>
      <c r="H47" s="145">
        <v>5000</v>
      </c>
      <c r="I47" s="98"/>
      <c r="J47" s="146"/>
      <c r="K47" s="206"/>
      <c r="L47" s="207"/>
      <c r="M47" s="208"/>
      <c r="N47" s="196"/>
      <c r="O47" s="196"/>
      <c r="P47" s="196"/>
      <c r="Q47" s="196"/>
      <c r="R47" s="209" t="s">
        <v>156</v>
      </c>
      <c r="S47" s="105"/>
      <c r="T47" s="84"/>
      <c r="U47" s="85"/>
      <c r="V47" s="85"/>
      <c r="W47" s="85"/>
      <c r="X47" s="85"/>
      <c r="Y47" s="85"/>
      <c r="Z47" s="85"/>
      <c r="AA47" s="85"/>
      <c r="AB47" s="85"/>
    </row>
    <row r="48" s="78" customFormat="1" ht="60.75" spans="1:28">
      <c r="A48" s="230"/>
      <c r="B48" s="143"/>
      <c r="C48" s="215" t="s">
        <v>157</v>
      </c>
      <c r="D48" s="216"/>
      <c r="E48" s="143"/>
      <c r="F48" s="96" t="s">
        <v>33</v>
      </c>
      <c r="G48" s="96"/>
      <c r="H48" s="145">
        <v>5000</v>
      </c>
      <c r="I48" s="98"/>
      <c r="J48" s="146"/>
      <c r="K48" s="206"/>
      <c r="L48" s="207"/>
      <c r="M48" s="208"/>
      <c r="N48" s="232" t="s">
        <v>158</v>
      </c>
      <c r="O48" s="232"/>
      <c r="P48" s="232"/>
      <c r="Q48" s="232"/>
      <c r="R48" s="209" t="s">
        <v>159</v>
      </c>
      <c r="S48" s="105"/>
      <c r="T48" s="84"/>
      <c r="U48" s="85"/>
      <c r="V48" s="85"/>
      <c r="W48" s="85"/>
      <c r="X48" s="85"/>
      <c r="Y48" s="85"/>
      <c r="Z48" s="85"/>
      <c r="AA48" s="85"/>
      <c r="AB48" s="85"/>
    </row>
    <row r="49" s="78" customFormat="1" ht="283.5" spans="1:28">
      <c r="A49" s="230"/>
      <c r="B49" s="233"/>
      <c r="C49" s="215" t="s">
        <v>160</v>
      </c>
      <c r="D49" s="216"/>
      <c r="E49" s="143"/>
      <c r="F49" s="96" t="s">
        <v>33</v>
      </c>
      <c r="G49" s="96"/>
      <c r="H49" s="145">
        <v>5000</v>
      </c>
      <c r="I49" s="98"/>
      <c r="J49" s="146"/>
      <c r="K49" s="206"/>
      <c r="L49" s="207"/>
      <c r="M49" s="208"/>
      <c r="N49" s="95" t="s">
        <v>44</v>
      </c>
      <c r="O49" s="95"/>
      <c r="P49" s="196"/>
      <c r="Q49" s="196"/>
      <c r="R49" s="209" t="s">
        <v>161</v>
      </c>
      <c r="S49" s="105"/>
      <c r="T49" s="84"/>
      <c r="U49" s="85"/>
      <c r="V49" s="85"/>
      <c r="W49" s="85"/>
      <c r="X49" s="85"/>
      <c r="Y49" s="85"/>
      <c r="Z49" s="85"/>
      <c r="AA49" s="85"/>
      <c r="AB49" s="85"/>
    </row>
    <row r="50" s="198" customFormat="1" ht="40.5" spans="1:28">
      <c r="A50" s="230" t="s">
        <v>162</v>
      </c>
      <c r="B50" s="204" t="s">
        <v>163</v>
      </c>
      <c r="C50" s="234" t="s">
        <v>164</v>
      </c>
      <c r="D50" s="227"/>
      <c r="E50" s="143"/>
      <c r="F50" s="96" t="s">
        <v>33</v>
      </c>
      <c r="G50" s="96"/>
      <c r="H50" s="145">
        <v>8000</v>
      </c>
      <c r="I50" s="225"/>
      <c r="J50" s="146"/>
      <c r="K50" s="206"/>
      <c r="L50" s="207"/>
      <c r="M50" s="208"/>
      <c r="N50" s="235" t="s">
        <v>44</v>
      </c>
      <c r="O50" s="235"/>
      <c r="P50" s="196"/>
      <c r="Q50" s="196"/>
      <c r="R50" s="209" t="s">
        <v>165</v>
      </c>
      <c r="S50" s="236"/>
      <c r="T50" s="218"/>
      <c r="U50" s="219"/>
      <c r="V50" s="219"/>
      <c r="W50" s="219"/>
      <c r="X50" s="219"/>
      <c r="Y50" s="219"/>
      <c r="Z50" s="219"/>
      <c r="AA50" s="219"/>
      <c r="AB50" s="219"/>
    </row>
    <row r="51" s="78" customFormat="1" ht="81" spans="1:28">
      <c r="A51" s="230"/>
      <c r="B51" s="143"/>
      <c r="C51" s="215" t="s">
        <v>166</v>
      </c>
      <c r="D51" s="216"/>
      <c r="E51" s="143"/>
      <c r="F51" s="96" t="s">
        <v>33</v>
      </c>
      <c r="G51" s="96"/>
      <c r="H51" s="145">
        <v>8000</v>
      </c>
      <c r="I51" s="98"/>
      <c r="J51" s="146"/>
      <c r="K51" s="206"/>
      <c r="L51" s="207"/>
      <c r="M51" s="208"/>
      <c r="N51" s="235" t="s">
        <v>167</v>
      </c>
      <c r="O51" s="235"/>
      <c r="P51" s="196"/>
      <c r="Q51" s="196"/>
      <c r="R51" s="209" t="s">
        <v>168</v>
      </c>
      <c r="S51" s="105"/>
      <c r="T51" s="84"/>
      <c r="U51" s="85"/>
      <c r="V51" s="85"/>
      <c r="W51" s="85"/>
      <c r="X51" s="85"/>
      <c r="Y51" s="85"/>
      <c r="Z51" s="85"/>
      <c r="AA51" s="85"/>
      <c r="AB51" s="85"/>
    </row>
    <row r="52" s="78" customFormat="1" ht="60.75" spans="1:28">
      <c r="A52" s="230"/>
      <c r="B52" s="143"/>
      <c r="C52" s="215" t="s">
        <v>169</v>
      </c>
      <c r="D52" s="216"/>
      <c r="E52" s="143"/>
      <c r="F52" s="96" t="s">
        <v>33</v>
      </c>
      <c r="G52" s="96"/>
      <c r="H52" s="145">
        <v>6000</v>
      </c>
      <c r="I52" s="98"/>
      <c r="J52" s="146"/>
      <c r="K52" s="206"/>
      <c r="L52" s="207"/>
      <c r="M52" s="208"/>
      <c r="N52" s="95" t="s">
        <v>170</v>
      </c>
      <c r="O52" s="95"/>
      <c r="P52" s="196"/>
      <c r="Q52" s="196"/>
      <c r="R52" s="209" t="s">
        <v>171</v>
      </c>
      <c r="S52" s="105"/>
      <c r="T52" s="84"/>
      <c r="U52" s="85"/>
      <c r="V52" s="85"/>
      <c r="W52" s="85"/>
      <c r="X52" s="85"/>
      <c r="Y52" s="85"/>
      <c r="Z52" s="85"/>
      <c r="AA52" s="85"/>
      <c r="AB52" s="85"/>
    </row>
    <row r="53" s="78" customFormat="1" ht="40.5" spans="1:28">
      <c r="A53" s="230"/>
      <c r="B53" s="143"/>
      <c r="C53" s="215" t="s">
        <v>172</v>
      </c>
      <c r="D53" s="216"/>
      <c r="E53" s="143"/>
      <c r="F53" s="96" t="s">
        <v>33</v>
      </c>
      <c r="G53" s="96"/>
      <c r="H53" s="145">
        <v>8000</v>
      </c>
      <c r="I53" s="98"/>
      <c r="J53" s="146"/>
      <c r="K53" s="206"/>
      <c r="L53" s="207"/>
      <c r="M53" s="208"/>
      <c r="N53" s="235" t="s">
        <v>173</v>
      </c>
      <c r="O53" s="235"/>
      <c r="P53" s="196"/>
      <c r="Q53" s="196"/>
      <c r="R53" s="209" t="s">
        <v>174</v>
      </c>
      <c r="S53" s="105"/>
      <c r="T53" s="84"/>
      <c r="U53" s="85"/>
      <c r="V53" s="85"/>
      <c r="W53" s="85"/>
      <c r="X53" s="85"/>
      <c r="Y53" s="85"/>
      <c r="Z53" s="85"/>
      <c r="AA53" s="85"/>
      <c r="AB53" s="85"/>
    </row>
    <row r="54" s="78" customFormat="1" ht="182.25" spans="1:28">
      <c r="A54" s="230"/>
      <c r="B54" s="143"/>
      <c r="C54" s="215" t="s">
        <v>175</v>
      </c>
      <c r="D54" s="216"/>
      <c r="E54" s="143"/>
      <c r="F54" s="96" t="s">
        <v>33</v>
      </c>
      <c r="G54" s="96"/>
      <c r="H54" s="145">
        <v>3000</v>
      </c>
      <c r="I54" s="98"/>
      <c r="J54" s="146"/>
      <c r="K54" s="206"/>
      <c r="L54" s="207"/>
      <c r="M54" s="208"/>
      <c r="N54" s="211" t="s">
        <v>176</v>
      </c>
      <c r="O54" s="211"/>
      <c r="P54" s="196"/>
      <c r="Q54" s="196"/>
      <c r="R54" s="211" t="s">
        <v>177</v>
      </c>
      <c r="S54" s="105" t="s">
        <v>178</v>
      </c>
      <c r="T54" s="84"/>
      <c r="U54" s="85"/>
      <c r="V54" s="85"/>
      <c r="W54" s="85"/>
      <c r="X54" s="85"/>
      <c r="Y54" s="85"/>
      <c r="Z54" s="85"/>
      <c r="AA54" s="85"/>
      <c r="AB54" s="85"/>
    </row>
    <row r="55" s="78" customFormat="1" ht="81" spans="1:28">
      <c r="A55" s="230"/>
      <c r="B55" s="143"/>
      <c r="C55" s="141" t="s">
        <v>179</v>
      </c>
      <c r="D55" s="142"/>
      <c r="E55" s="143"/>
      <c r="F55" s="96" t="s">
        <v>33</v>
      </c>
      <c r="G55" s="96"/>
      <c r="H55" s="145">
        <v>1000</v>
      </c>
      <c r="I55" s="98"/>
      <c r="J55" s="146"/>
      <c r="K55" s="206"/>
      <c r="L55" s="207"/>
      <c r="M55" s="208"/>
      <c r="N55" s="211" t="s">
        <v>180</v>
      </c>
      <c r="O55" s="211"/>
      <c r="P55" s="196"/>
      <c r="Q55" s="196"/>
      <c r="R55" s="211" t="s">
        <v>181</v>
      </c>
      <c r="S55" s="105"/>
      <c r="T55" s="84"/>
      <c r="U55" s="85"/>
      <c r="V55" s="85"/>
      <c r="W55" s="85"/>
      <c r="X55" s="85"/>
      <c r="Y55" s="85"/>
      <c r="Z55" s="85"/>
      <c r="AA55" s="85"/>
      <c r="AB55" s="85"/>
    </row>
    <row r="56" s="78" customFormat="1" ht="101.25" spans="1:28">
      <c r="A56" s="230"/>
      <c r="B56" s="204" t="s">
        <v>182</v>
      </c>
      <c r="C56" s="215" t="s">
        <v>183</v>
      </c>
      <c r="D56" s="216"/>
      <c r="E56" s="143"/>
      <c r="F56" s="96" t="s">
        <v>33</v>
      </c>
      <c r="G56" s="96"/>
      <c r="H56" s="145">
        <v>6000</v>
      </c>
      <c r="I56" s="98"/>
      <c r="J56" s="146"/>
      <c r="K56" s="206"/>
      <c r="L56" s="207"/>
      <c r="M56" s="208"/>
      <c r="N56" s="235" t="s">
        <v>44</v>
      </c>
      <c r="O56" s="235"/>
      <c r="P56" s="196"/>
      <c r="Q56" s="196"/>
      <c r="R56" s="211" t="s">
        <v>184</v>
      </c>
      <c r="S56" s="105"/>
      <c r="T56" s="84"/>
      <c r="U56" s="85"/>
      <c r="V56" s="85"/>
      <c r="W56" s="85"/>
      <c r="X56" s="85"/>
      <c r="Y56" s="85"/>
      <c r="Z56" s="85"/>
      <c r="AA56" s="85"/>
      <c r="AB56" s="85"/>
    </row>
    <row r="57" s="78" customFormat="1" ht="40.5" spans="1:28">
      <c r="A57" s="230"/>
      <c r="B57" s="143"/>
      <c r="C57" s="215" t="s">
        <v>185</v>
      </c>
      <c r="D57" s="216"/>
      <c r="E57" s="143"/>
      <c r="F57" s="96" t="s">
        <v>33</v>
      </c>
      <c r="G57" s="96"/>
      <c r="H57" s="145">
        <v>2000</v>
      </c>
      <c r="I57" s="98"/>
      <c r="J57" s="146"/>
      <c r="K57" s="206"/>
      <c r="L57" s="207"/>
      <c r="M57" s="208"/>
      <c r="N57" s="196"/>
      <c r="O57" s="196"/>
      <c r="P57" s="196"/>
      <c r="Q57" s="196"/>
      <c r="R57" s="211" t="s">
        <v>186</v>
      </c>
      <c r="S57" s="105"/>
      <c r="T57" s="84"/>
      <c r="U57" s="85"/>
      <c r="V57" s="85"/>
      <c r="W57" s="85"/>
      <c r="X57" s="85"/>
      <c r="Y57" s="85"/>
      <c r="Z57" s="85"/>
      <c r="AA57" s="85"/>
      <c r="AB57" s="85"/>
    </row>
    <row r="58" s="78" customFormat="1" ht="182.25" spans="1:28">
      <c r="A58" s="230"/>
      <c r="B58" s="143"/>
      <c r="C58" s="215" t="s">
        <v>187</v>
      </c>
      <c r="D58" s="216"/>
      <c r="E58" s="143"/>
      <c r="F58" s="96" t="s">
        <v>33</v>
      </c>
      <c r="G58" s="96"/>
      <c r="H58" s="145">
        <v>2000</v>
      </c>
      <c r="I58" s="98"/>
      <c r="J58" s="146"/>
      <c r="K58" s="206"/>
      <c r="L58" s="207"/>
      <c r="M58" s="208"/>
      <c r="N58" s="209" t="s">
        <v>188</v>
      </c>
      <c r="O58" s="209"/>
      <c r="P58" s="196"/>
      <c r="Q58" s="196"/>
      <c r="R58" s="211" t="s">
        <v>189</v>
      </c>
      <c r="S58" s="105"/>
      <c r="T58" s="84"/>
      <c r="U58" s="85"/>
      <c r="V58" s="85"/>
      <c r="W58" s="85"/>
      <c r="X58" s="85"/>
      <c r="Y58" s="85"/>
      <c r="Z58" s="85"/>
      <c r="AA58" s="85"/>
      <c r="AB58" s="85"/>
    </row>
    <row r="59" s="78" customFormat="1" ht="101.25" spans="1:28">
      <c r="A59" s="230"/>
      <c r="B59" s="233"/>
      <c r="C59" s="141" t="s">
        <v>190</v>
      </c>
      <c r="D59" s="216"/>
      <c r="E59" s="143"/>
      <c r="F59" s="96" t="s">
        <v>33</v>
      </c>
      <c r="G59" s="96"/>
      <c r="H59" s="145">
        <v>2000</v>
      </c>
      <c r="I59" s="98"/>
      <c r="J59" s="146"/>
      <c r="K59" s="206"/>
      <c r="L59" s="207"/>
      <c r="M59" s="208"/>
      <c r="N59" s="209" t="s">
        <v>191</v>
      </c>
      <c r="O59" s="209"/>
      <c r="P59" s="196"/>
      <c r="Q59" s="196"/>
      <c r="R59" s="211" t="s">
        <v>192</v>
      </c>
      <c r="S59" s="105"/>
      <c r="T59" s="84"/>
      <c r="U59" s="85"/>
      <c r="V59" s="85"/>
      <c r="W59" s="85"/>
      <c r="X59" s="85"/>
      <c r="Y59" s="85"/>
      <c r="Z59" s="85"/>
      <c r="AA59" s="85"/>
      <c r="AB59" s="85"/>
    </row>
    <row r="60" s="78" customFormat="1" ht="81" spans="1:28">
      <c r="A60" s="230"/>
      <c r="B60" s="96" t="s">
        <v>193</v>
      </c>
      <c r="C60" s="215" t="s">
        <v>193</v>
      </c>
      <c r="D60" s="216"/>
      <c r="E60" s="143"/>
      <c r="F60" s="96" t="s">
        <v>33</v>
      </c>
      <c r="G60" s="96"/>
      <c r="H60" s="145">
        <v>20000</v>
      </c>
      <c r="I60" s="98"/>
      <c r="J60" s="146"/>
      <c r="K60" s="206"/>
      <c r="L60" s="207"/>
      <c r="M60" s="208"/>
      <c r="N60" s="196" t="s">
        <v>194</v>
      </c>
      <c r="O60" s="196"/>
      <c r="P60" s="196" t="s">
        <v>25</v>
      </c>
      <c r="Q60" s="196"/>
      <c r="R60" s="209" t="s">
        <v>195</v>
      </c>
      <c r="S60" s="106"/>
      <c r="T60" s="84"/>
      <c r="U60" s="85"/>
      <c r="V60" s="85"/>
      <c r="W60" s="85"/>
      <c r="X60" s="85"/>
      <c r="Y60" s="85"/>
      <c r="Z60" s="85"/>
      <c r="AA60" s="85"/>
      <c r="AB60" s="85"/>
    </row>
    <row r="61" s="78" customFormat="1" ht="141.75" spans="1:28">
      <c r="A61" s="230" t="s">
        <v>196</v>
      </c>
      <c r="B61" s="204" t="s">
        <v>197</v>
      </c>
      <c r="C61" s="96" t="s">
        <v>197</v>
      </c>
      <c r="D61" s="96"/>
      <c r="E61" s="143"/>
      <c r="F61" s="96" t="s">
        <v>33</v>
      </c>
      <c r="G61" s="96"/>
      <c r="H61" s="145">
        <v>4000</v>
      </c>
      <c r="I61" s="98"/>
      <c r="J61" s="146"/>
      <c r="K61" s="206"/>
      <c r="L61" s="207"/>
      <c r="M61" s="208"/>
      <c r="N61" s="196"/>
      <c r="O61" s="196"/>
      <c r="P61" s="196"/>
      <c r="Q61" s="196"/>
      <c r="R61" s="237" t="s">
        <v>198</v>
      </c>
      <c r="S61" s="238" t="s">
        <v>199</v>
      </c>
      <c r="T61" s="84"/>
      <c r="U61" s="85"/>
      <c r="V61" s="85"/>
      <c r="W61" s="85"/>
      <c r="X61" s="85"/>
      <c r="Y61" s="85"/>
      <c r="Z61" s="85"/>
      <c r="AA61" s="85"/>
      <c r="AB61" s="85"/>
    </row>
    <row r="62" s="78" customFormat="1" ht="81" spans="1:28">
      <c r="A62" s="230"/>
      <c r="B62" s="233"/>
      <c r="C62" s="215" t="s">
        <v>200</v>
      </c>
      <c r="D62" s="216"/>
      <c r="E62" s="143"/>
      <c r="F62" s="96" t="s">
        <v>33</v>
      </c>
      <c r="G62" s="96"/>
      <c r="H62" s="145">
        <v>3000</v>
      </c>
      <c r="I62" s="98"/>
      <c r="J62" s="146"/>
      <c r="K62" s="206"/>
      <c r="L62" s="207"/>
      <c r="M62" s="208"/>
      <c r="N62" s="196" t="s">
        <v>201</v>
      </c>
      <c r="O62" s="196"/>
      <c r="P62" s="196"/>
      <c r="Q62" s="196"/>
      <c r="R62" s="237" t="s">
        <v>202</v>
      </c>
      <c r="S62" s="238"/>
      <c r="T62" s="84"/>
      <c r="U62" s="85"/>
      <c r="V62" s="85"/>
      <c r="W62" s="85"/>
      <c r="X62" s="85"/>
      <c r="Y62" s="85"/>
      <c r="Z62" s="85"/>
      <c r="AA62" s="85"/>
      <c r="AB62" s="85"/>
    </row>
    <row r="63" s="78" customFormat="1" ht="81" spans="1:28">
      <c r="A63" s="230"/>
      <c r="B63" s="204" t="s">
        <v>203</v>
      </c>
      <c r="C63" s="96" t="s">
        <v>204</v>
      </c>
      <c r="D63" s="96"/>
      <c r="E63" s="143"/>
      <c r="F63" s="96" t="s">
        <v>33</v>
      </c>
      <c r="G63" s="96"/>
      <c r="H63" s="145">
        <v>4000</v>
      </c>
      <c r="I63" s="98"/>
      <c r="J63" s="146"/>
      <c r="K63" s="206"/>
      <c r="L63" s="207"/>
      <c r="M63" s="208"/>
      <c r="N63" s="196"/>
      <c r="O63" s="196"/>
      <c r="P63" s="196"/>
      <c r="Q63" s="196"/>
      <c r="R63" s="237" t="s">
        <v>205</v>
      </c>
      <c r="S63" s="238" t="s">
        <v>206</v>
      </c>
      <c r="T63" s="84"/>
      <c r="U63" s="85"/>
      <c r="V63" s="85"/>
      <c r="W63" s="85"/>
      <c r="X63" s="85"/>
      <c r="Y63" s="85"/>
      <c r="Z63" s="85"/>
      <c r="AA63" s="85"/>
      <c r="AB63" s="85"/>
    </row>
    <row r="64" s="78" customFormat="1" ht="60.75" spans="1:28">
      <c r="A64" s="230"/>
      <c r="B64" s="143"/>
      <c r="C64" s="215" t="s">
        <v>207</v>
      </c>
      <c r="D64" s="216"/>
      <c r="E64" s="143"/>
      <c r="F64" s="96" t="s">
        <v>33</v>
      </c>
      <c r="G64" s="96"/>
      <c r="H64" s="145">
        <v>3000</v>
      </c>
      <c r="I64" s="98"/>
      <c r="J64" s="146"/>
      <c r="K64" s="206"/>
      <c r="L64" s="207"/>
      <c r="M64" s="208"/>
      <c r="N64" s="196" t="s">
        <v>208</v>
      </c>
      <c r="O64" s="196"/>
      <c r="P64" s="196"/>
      <c r="Q64" s="196"/>
      <c r="R64" s="237" t="s">
        <v>209</v>
      </c>
      <c r="S64" s="238"/>
      <c r="T64" s="84"/>
      <c r="U64" s="85"/>
      <c r="V64" s="85"/>
      <c r="W64" s="85"/>
      <c r="X64" s="85"/>
      <c r="Y64" s="85"/>
      <c r="Z64" s="85"/>
      <c r="AA64" s="85"/>
      <c r="AB64" s="85"/>
    </row>
    <row r="65" s="78" customFormat="1" ht="364.5" spans="1:28">
      <c r="A65" s="230"/>
      <c r="B65" s="204" t="s">
        <v>210</v>
      </c>
      <c r="C65" s="96" t="s">
        <v>211</v>
      </c>
      <c r="D65" s="96"/>
      <c r="E65" s="143"/>
      <c r="F65" s="96" t="s">
        <v>33</v>
      </c>
      <c r="G65" s="96"/>
      <c r="H65" s="145">
        <v>4000</v>
      </c>
      <c r="I65" s="98"/>
      <c r="J65" s="146"/>
      <c r="K65" s="206"/>
      <c r="L65" s="207"/>
      <c r="M65" s="208"/>
      <c r="N65" s="196"/>
      <c r="O65" s="196"/>
      <c r="P65" s="196"/>
      <c r="Q65" s="196"/>
      <c r="R65" s="237" t="s">
        <v>212</v>
      </c>
      <c r="S65" s="238" t="s">
        <v>213</v>
      </c>
      <c r="T65" s="84"/>
      <c r="U65" s="85"/>
      <c r="V65" s="85"/>
      <c r="W65" s="85"/>
      <c r="X65" s="85"/>
      <c r="Y65" s="85"/>
      <c r="Z65" s="85"/>
      <c r="AA65" s="85"/>
      <c r="AB65" s="85"/>
    </row>
    <row r="66" s="78" customFormat="1" ht="202.5" spans="1:28">
      <c r="A66" s="230"/>
      <c r="B66" s="143"/>
      <c r="C66" s="141" t="s">
        <v>214</v>
      </c>
      <c r="D66" s="216"/>
      <c r="E66" s="143"/>
      <c r="F66" s="96" t="s">
        <v>33</v>
      </c>
      <c r="G66" s="96"/>
      <c r="H66" s="145">
        <v>10000</v>
      </c>
      <c r="I66" s="98"/>
      <c r="J66" s="146"/>
      <c r="K66" s="206"/>
      <c r="L66" s="207"/>
      <c r="M66" s="208"/>
      <c r="N66" s="196" t="s">
        <v>215</v>
      </c>
      <c r="O66" s="196"/>
      <c r="P66" s="196"/>
      <c r="Q66" s="196"/>
      <c r="R66" s="237" t="s">
        <v>216</v>
      </c>
      <c r="S66" s="238" t="s">
        <v>217</v>
      </c>
      <c r="T66" s="84"/>
      <c r="U66" s="85"/>
      <c r="V66" s="85"/>
      <c r="W66" s="85"/>
      <c r="X66" s="85"/>
      <c r="Y66" s="85"/>
      <c r="Z66" s="85"/>
      <c r="AA66" s="85"/>
      <c r="AB66" s="85"/>
    </row>
    <row r="67" s="78" customFormat="1" ht="60.75" spans="1:28">
      <c r="A67" s="230"/>
      <c r="B67" s="233"/>
      <c r="C67" s="96" t="s">
        <v>218</v>
      </c>
      <c r="D67" s="96"/>
      <c r="E67" s="143"/>
      <c r="F67" s="96" t="s">
        <v>33</v>
      </c>
      <c r="G67" s="96"/>
      <c r="H67" s="145">
        <v>3000</v>
      </c>
      <c r="I67" s="98"/>
      <c r="J67" s="146"/>
      <c r="K67" s="206"/>
      <c r="L67" s="207"/>
      <c r="M67" s="208"/>
      <c r="N67" s="196" t="s">
        <v>219</v>
      </c>
      <c r="O67" s="196"/>
      <c r="P67" s="196"/>
      <c r="Q67" s="196"/>
      <c r="R67" s="237" t="s">
        <v>220</v>
      </c>
      <c r="S67" s="238"/>
      <c r="T67" s="84"/>
      <c r="U67" s="85"/>
      <c r="V67" s="85"/>
      <c r="W67" s="85"/>
      <c r="X67" s="85"/>
      <c r="Y67" s="85"/>
      <c r="Z67" s="85"/>
      <c r="AA67" s="85"/>
      <c r="AB67" s="85"/>
    </row>
    <row r="68" s="78" customFormat="1" ht="81" spans="1:28">
      <c r="A68" s="230"/>
      <c r="B68" s="204" t="s">
        <v>221</v>
      </c>
      <c r="C68" s="204" t="s">
        <v>221</v>
      </c>
      <c r="D68" s="204"/>
      <c r="E68" s="143"/>
      <c r="F68" s="96" t="s">
        <v>33</v>
      </c>
      <c r="G68" s="96"/>
      <c r="H68" s="145">
        <v>15000</v>
      </c>
      <c r="I68" s="98"/>
      <c r="J68" s="146"/>
      <c r="K68" s="206"/>
      <c r="L68" s="207"/>
      <c r="M68" s="208"/>
      <c r="N68" s="196" t="s">
        <v>222</v>
      </c>
      <c r="O68" s="196"/>
      <c r="P68" s="196"/>
      <c r="Q68" s="196"/>
      <c r="R68" s="237" t="s">
        <v>223</v>
      </c>
      <c r="S68" s="238"/>
      <c r="T68" s="84"/>
      <c r="U68" s="85"/>
      <c r="V68" s="85"/>
      <c r="W68" s="85"/>
      <c r="X68" s="85"/>
      <c r="Y68" s="85"/>
      <c r="Z68" s="85"/>
      <c r="AA68" s="85"/>
      <c r="AB68" s="85"/>
    </row>
    <row r="69" s="78" customFormat="1" ht="81" spans="1:28">
      <c r="A69" s="239"/>
      <c r="B69" s="168" t="s">
        <v>224</v>
      </c>
      <c r="C69" s="155" t="s">
        <v>225</v>
      </c>
      <c r="D69" s="155"/>
      <c r="E69" s="143"/>
      <c r="F69" s="96" t="s">
        <v>33</v>
      </c>
      <c r="G69" s="96"/>
      <c r="H69" s="145">
        <v>40000</v>
      </c>
      <c r="I69" s="98"/>
      <c r="J69" s="146"/>
      <c r="K69" s="206"/>
      <c r="L69" s="207"/>
      <c r="M69" s="208"/>
      <c r="N69" s="196" t="s">
        <v>222</v>
      </c>
      <c r="O69" s="196"/>
      <c r="P69" s="196"/>
      <c r="Q69" s="196"/>
      <c r="R69" s="240" t="s">
        <v>226</v>
      </c>
      <c r="S69" s="238"/>
      <c r="T69" s="84"/>
      <c r="U69" s="85"/>
      <c r="V69" s="85"/>
      <c r="W69" s="85"/>
      <c r="X69" s="85"/>
      <c r="Y69" s="85"/>
      <c r="Z69" s="85"/>
      <c r="AA69" s="85"/>
      <c r="AB69" s="85"/>
    </row>
    <row r="70" s="78" customFormat="1" ht="222.75" spans="1:28">
      <c r="A70" s="239"/>
      <c r="B70" s="241"/>
      <c r="C70" s="155" t="s">
        <v>227</v>
      </c>
      <c r="D70" s="155"/>
      <c r="E70" s="143"/>
      <c r="F70" s="96" t="s">
        <v>33</v>
      </c>
      <c r="G70" s="96"/>
      <c r="H70" s="145">
        <v>20000</v>
      </c>
      <c r="I70" s="98"/>
      <c r="J70" s="146"/>
      <c r="K70" s="206"/>
      <c r="L70" s="207"/>
      <c r="M70" s="208"/>
      <c r="N70" s="196" t="s">
        <v>222</v>
      </c>
      <c r="O70" s="196"/>
      <c r="P70" s="196"/>
      <c r="Q70" s="196"/>
      <c r="R70" s="240" t="s">
        <v>228</v>
      </c>
      <c r="S70" s="238" t="s">
        <v>229</v>
      </c>
      <c r="T70" s="84"/>
      <c r="U70" s="85"/>
      <c r="V70" s="85"/>
      <c r="W70" s="85"/>
      <c r="X70" s="85"/>
      <c r="Y70" s="85"/>
      <c r="Z70" s="85"/>
      <c r="AA70" s="85"/>
      <c r="AB70" s="85"/>
    </row>
    <row r="71" s="78" customFormat="1" ht="60.75" spans="1:28">
      <c r="A71" s="239"/>
      <c r="B71" s="153"/>
      <c r="C71" s="156" t="s">
        <v>230</v>
      </c>
      <c r="D71" s="154"/>
      <c r="E71" s="143"/>
      <c r="F71" s="96" t="s">
        <v>33</v>
      </c>
      <c r="G71" s="96"/>
      <c r="H71" s="145">
        <v>10000</v>
      </c>
      <c r="I71" s="98"/>
      <c r="J71" s="146"/>
      <c r="K71" s="206"/>
      <c r="L71" s="207"/>
      <c r="M71" s="208"/>
      <c r="N71" s="196" t="s">
        <v>231</v>
      </c>
      <c r="O71" s="196"/>
      <c r="P71" s="196"/>
      <c r="Q71" s="196"/>
      <c r="R71" s="240" t="s">
        <v>232</v>
      </c>
      <c r="S71" s="238"/>
      <c r="T71" s="84"/>
      <c r="U71" s="85"/>
      <c r="V71" s="85"/>
      <c r="W71" s="85"/>
      <c r="X71" s="85"/>
      <c r="Y71" s="85"/>
      <c r="Z71" s="85"/>
      <c r="AA71" s="85"/>
      <c r="AB71" s="85"/>
    </row>
    <row r="72" s="78" customFormat="1" ht="40.5" spans="1:28">
      <c r="A72" s="239"/>
      <c r="B72" s="155" t="s">
        <v>233</v>
      </c>
      <c r="C72" s="155" t="s">
        <v>234</v>
      </c>
      <c r="D72" s="155"/>
      <c r="E72" s="143"/>
      <c r="F72" s="96" t="s">
        <v>33</v>
      </c>
      <c r="G72" s="96"/>
      <c r="H72" s="145">
        <v>5000</v>
      </c>
      <c r="I72" s="98"/>
      <c r="J72" s="146"/>
      <c r="K72" s="206"/>
      <c r="L72" s="207"/>
      <c r="M72" s="208"/>
      <c r="N72" s="196" t="s">
        <v>235</v>
      </c>
      <c r="O72" s="196"/>
      <c r="P72" s="196"/>
      <c r="Q72" s="196"/>
      <c r="R72" s="240" t="s">
        <v>236</v>
      </c>
      <c r="S72" s="238" t="s">
        <v>237</v>
      </c>
      <c r="T72" s="84"/>
      <c r="U72" s="85"/>
      <c r="V72" s="85"/>
      <c r="W72" s="85"/>
      <c r="X72" s="85"/>
      <c r="Y72" s="85"/>
      <c r="Z72" s="85"/>
      <c r="AA72" s="85"/>
      <c r="AB72" s="85"/>
    </row>
    <row r="73" s="78" customFormat="1" ht="101.25" spans="1:28">
      <c r="A73" s="144" t="s">
        <v>238</v>
      </c>
      <c r="B73" s="242" t="s">
        <v>239</v>
      </c>
      <c r="C73" s="243" t="s">
        <v>239</v>
      </c>
      <c r="D73" s="154"/>
      <c r="E73" s="143"/>
      <c r="F73" s="96" t="s">
        <v>33</v>
      </c>
      <c r="G73" s="96"/>
      <c r="H73" s="145">
        <v>10000</v>
      </c>
      <c r="I73" s="98"/>
      <c r="J73" s="146"/>
      <c r="K73" s="206"/>
      <c r="L73" s="207"/>
      <c r="M73" s="208"/>
      <c r="N73" s="196"/>
      <c r="O73" s="196"/>
      <c r="P73" s="196"/>
      <c r="Q73" s="196"/>
      <c r="R73" s="209" t="s">
        <v>240</v>
      </c>
      <c r="S73" s="105"/>
      <c r="T73" s="84"/>
      <c r="U73" s="85"/>
      <c r="V73" s="85"/>
      <c r="W73" s="85"/>
      <c r="X73" s="85"/>
      <c r="Y73" s="85"/>
      <c r="Z73" s="85"/>
      <c r="AA73" s="85"/>
      <c r="AB73" s="85"/>
    </row>
    <row r="74" s="78" customFormat="1" ht="60.75" spans="1:28">
      <c r="A74" s="144"/>
      <c r="B74" s="144"/>
      <c r="C74" s="221" t="s">
        <v>241</v>
      </c>
      <c r="D74" s="220"/>
      <c r="E74" s="143"/>
      <c r="F74" s="96" t="s">
        <v>33</v>
      </c>
      <c r="G74" s="204"/>
      <c r="H74" s="145">
        <v>20000</v>
      </c>
      <c r="I74" s="225"/>
      <c r="J74" s="146"/>
      <c r="K74" s="206"/>
      <c r="L74" s="207"/>
      <c r="M74" s="208"/>
      <c r="N74" s="196" t="s">
        <v>242</v>
      </c>
      <c r="O74" s="196"/>
      <c r="P74" s="196"/>
      <c r="Q74" s="196"/>
      <c r="R74" s="209" t="s">
        <v>243</v>
      </c>
      <c r="S74" s="105"/>
      <c r="T74" s="84"/>
      <c r="U74" s="85"/>
      <c r="V74" s="85"/>
      <c r="W74" s="85"/>
      <c r="X74" s="85"/>
      <c r="Y74" s="85"/>
      <c r="Z74" s="85"/>
      <c r="AA74" s="85"/>
      <c r="AB74" s="85"/>
    </row>
    <row r="75" s="78" customFormat="1" ht="60.75" spans="1:28">
      <c r="A75" s="144"/>
      <c r="B75" s="144"/>
      <c r="C75" s="221" t="s">
        <v>244</v>
      </c>
      <c r="D75" s="220"/>
      <c r="E75" s="143"/>
      <c r="F75" s="96" t="s">
        <v>33</v>
      </c>
      <c r="G75" s="204"/>
      <c r="H75" s="145">
        <v>5000</v>
      </c>
      <c r="I75" s="225"/>
      <c r="J75" s="146"/>
      <c r="K75" s="206"/>
      <c r="L75" s="207"/>
      <c r="M75" s="208"/>
      <c r="N75" s="196" t="s">
        <v>245</v>
      </c>
      <c r="O75" s="196"/>
      <c r="P75" s="196"/>
      <c r="Q75" s="196"/>
      <c r="R75" s="209" t="s">
        <v>246</v>
      </c>
      <c r="S75" s="105"/>
      <c r="T75" s="84"/>
      <c r="U75" s="85"/>
      <c r="V75" s="85"/>
      <c r="W75" s="85"/>
      <c r="X75" s="85"/>
      <c r="Y75" s="85"/>
      <c r="Z75" s="85"/>
      <c r="AA75" s="85"/>
      <c r="AB75" s="85"/>
    </row>
    <row r="76" s="78" customFormat="1" ht="40.5" spans="1:28">
      <c r="A76" s="144"/>
      <c r="B76" s="244" t="s">
        <v>247</v>
      </c>
      <c r="C76" s="245" t="s">
        <v>247</v>
      </c>
      <c r="D76" s="246"/>
      <c r="E76" s="143"/>
      <c r="F76" s="204" t="s">
        <v>33</v>
      </c>
      <c r="G76" s="204"/>
      <c r="H76" s="247">
        <v>10000</v>
      </c>
      <c r="I76" s="225"/>
      <c r="J76" s="146"/>
      <c r="K76" s="206"/>
      <c r="L76" s="207"/>
      <c r="M76" s="208"/>
      <c r="N76" s="196" t="s">
        <v>245</v>
      </c>
      <c r="O76" s="196"/>
      <c r="P76" s="196"/>
      <c r="Q76" s="196"/>
      <c r="R76" s="209" t="s">
        <v>248</v>
      </c>
      <c r="S76" s="105"/>
      <c r="T76" s="84"/>
      <c r="U76" s="85"/>
      <c r="V76" s="85"/>
      <c r="W76" s="85"/>
      <c r="X76" s="85"/>
      <c r="Y76" s="85"/>
      <c r="Z76" s="85"/>
      <c r="AA76" s="85"/>
      <c r="AB76" s="85"/>
    </row>
    <row r="77" s="78" customFormat="1" ht="60.75" spans="1:28">
      <c r="A77" s="144"/>
      <c r="B77" s="244" t="s">
        <v>249</v>
      </c>
      <c r="C77" s="244" t="s">
        <v>249</v>
      </c>
      <c r="D77" s="220"/>
      <c r="E77" s="143"/>
      <c r="F77" s="204" t="s">
        <v>33</v>
      </c>
      <c r="G77" s="204"/>
      <c r="H77" s="247">
        <v>15000</v>
      </c>
      <c r="I77" s="225"/>
      <c r="J77" s="146"/>
      <c r="K77" s="206"/>
      <c r="L77" s="207"/>
      <c r="M77" s="208"/>
      <c r="N77" s="196" t="s">
        <v>245</v>
      </c>
      <c r="O77" s="196"/>
      <c r="P77" s="196"/>
      <c r="Q77" s="196"/>
      <c r="R77" s="209" t="s">
        <v>250</v>
      </c>
      <c r="S77" s="105"/>
      <c r="T77" s="84"/>
      <c r="U77" s="85"/>
      <c r="V77" s="85"/>
      <c r="W77" s="85"/>
      <c r="X77" s="85"/>
      <c r="Y77" s="85"/>
      <c r="Z77" s="85"/>
      <c r="AA77" s="85"/>
      <c r="AB77" s="85"/>
    </row>
    <row r="78" s="78" customFormat="1" ht="40.5" spans="1:28">
      <c r="A78" s="144"/>
      <c r="B78" s="244" t="s">
        <v>251</v>
      </c>
      <c r="C78" s="244" t="s">
        <v>251</v>
      </c>
      <c r="D78" s="220"/>
      <c r="E78" s="143"/>
      <c r="F78" s="204" t="s">
        <v>33</v>
      </c>
      <c r="G78" s="204"/>
      <c r="H78" s="247">
        <v>2000</v>
      </c>
      <c r="I78" s="225"/>
      <c r="J78" s="146"/>
      <c r="K78" s="206"/>
      <c r="L78" s="207"/>
      <c r="M78" s="208"/>
      <c r="N78" s="196" t="s">
        <v>245</v>
      </c>
      <c r="O78" s="196"/>
      <c r="P78" s="196"/>
      <c r="Q78" s="196"/>
      <c r="R78" s="209" t="s">
        <v>252</v>
      </c>
      <c r="S78" s="105"/>
      <c r="T78" s="84"/>
      <c r="U78" s="85"/>
      <c r="V78" s="85"/>
      <c r="W78" s="85"/>
      <c r="X78" s="85"/>
      <c r="Y78" s="85"/>
      <c r="Z78" s="85"/>
      <c r="AA78" s="85"/>
      <c r="AB78" s="85"/>
    </row>
    <row r="79" s="78" customFormat="1" ht="52" customHeight="1" spans="1:28">
      <c r="A79" s="94" t="s">
        <v>29</v>
      </c>
      <c r="B79" s="212" t="s">
        <v>253</v>
      </c>
      <c r="C79" s="95" t="s">
        <v>254</v>
      </c>
      <c r="D79" s="248"/>
      <c r="E79" s="249" t="s">
        <v>255</v>
      </c>
      <c r="F79" s="249" t="s">
        <v>33</v>
      </c>
      <c r="G79" s="249">
        <v>20</v>
      </c>
      <c r="H79" s="250">
        <v>5200</v>
      </c>
      <c r="I79" s="251"/>
      <c r="J79" s="252"/>
      <c r="K79" s="253" t="s">
        <v>256</v>
      </c>
      <c r="L79" s="254">
        <v>260</v>
      </c>
      <c r="M79" s="255" cm="1">
        <f t="array" ref="M79">IF(I79=1,H79+SUMPRODUCT(TEXT(J79-{20,200,500},"0;!0")*{260,-20,-40}),0)</f>
        <v>0</v>
      </c>
      <c r="N79" s="196" t="s">
        <v>257</v>
      </c>
      <c r="O79" s="256"/>
      <c r="P79" s="256"/>
      <c r="Q79" s="256"/>
      <c r="R79" s="257" t="s">
        <v>258</v>
      </c>
      <c r="S79" s="258"/>
      <c r="T79" s="84"/>
      <c r="U79" s="85"/>
      <c r="V79" s="85"/>
      <c r="W79" s="85"/>
      <c r="X79" s="85"/>
      <c r="Y79" s="85"/>
      <c r="Z79" s="85"/>
      <c r="AA79" s="85"/>
      <c r="AB79" s="85"/>
    </row>
    <row r="80" s="78" customFormat="1" ht="52" customHeight="1" spans="1:28">
      <c r="A80" s="94"/>
      <c r="B80" s="202"/>
      <c r="C80" s="95"/>
      <c r="D80" s="248"/>
      <c r="E80" s="249"/>
      <c r="F80" s="249"/>
      <c r="G80" s="249"/>
      <c r="H80" s="250"/>
      <c r="I80" s="251"/>
      <c r="J80" s="252"/>
      <c r="K80" s="253" t="s">
        <v>259</v>
      </c>
      <c r="L80" s="254">
        <v>240</v>
      </c>
      <c r="M80" s="255"/>
      <c r="N80" s="196"/>
      <c r="O80" s="259"/>
      <c r="P80" s="259"/>
      <c r="Q80" s="259"/>
      <c r="R80" s="257"/>
      <c r="S80" s="209"/>
      <c r="T80" s="84"/>
      <c r="U80" s="85"/>
      <c r="V80" s="85"/>
      <c r="W80" s="85"/>
      <c r="X80" s="85"/>
      <c r="Y80" s="85"/>
      <c r="Z80" s="85"/>
      <c r="AA80" s="85"/>
      <c r="AB80" s="85"/>
    </row>
    <row r="81" s="78" customFormat="1" ht="52" customHeight="1" spans="1:185">
      <c r="A81" s="94"/>
      <c r="B81" s="202"/>
      <c r="C81" s="95"/>
      <c r="D81" s="248"/>
      <c r="E81" s="249"/>
      <c r="F81" s="249"/>
      <c r="G81" s="249"/>
      <c r="H81" s="250"/>
      <c r="I81" s="251"/>
      <c r="J81" s="252"/>
      <c r="K81" s="253" t="s">
        <v>260</v>
      </c>
      <c r="L81" s="254">
        <v>200</v>
      </c>
      <c r="M81" s="255"/>
      <c r="N81" s="196"/>
      <c r="O81" s="260"/>
      <c r="P81" s="260"/>
      <c r="Q81" s="260"/>
      <c r="R81" s="257"/>
      <c r="S81" s="209"/>
      <c r="T81" s="84"/>
      <c r="U81" s="85"/>
      <c r="V81" s="85"/>
      <c r="W81" s="85"/>
      <c r="X81" s="85"/>
      <c r="Y81" s="85"/>
      <c r="Z81" s="85"/>
      <c r="AA81" s="85"/>
      <c r="AB81" s="85"/>
    </row>
    <row r="82" s="78" customFormat="1" spans="1:185">
      <c r="A82" s="94"/>
      <c r="B82" s="202"/>
      <c r="C82" s="95" t="s">
        <v>261</v>
      </c>
      <c r="D82" s="248"/>
      <c r="E82" s="249"/>
      <c r="F82" s="249" t="s">
        <v>33</v>
      </c>
      <c r="G82" s="249"/>
      <c r="H82" s="250">
        <v>3600</v>
      </c>
      <c r="I82" s="251"/>
      <c r="J82" s="252"/>
      <c r="K82" s="253" t="s">
        <v>262</v>
      </c>
      <c r="L82" s="254">
        <v>180</v>
      </c>
      <c r="M82" s="255" cm="1">
        <f t="array" ref="M82">IF(I82=1,H82+SUMPRODUCT(TEXT(J79-{20,100,200},"0;!0")*{180,-30,-50}),0)</f>
        <v>0</v>
      </c>
      <c r="N82" s="256"/>
      <c r="O82" s="256"/>
      <c r="P82" s="256"/>
      <c r="Q82" s="256"/>
      <c r="R82" s="257" t="s">
        <v>263</v>
      </c>
      <c r="S82" s="256"/>
      <c r="T82" s="84"/>
      <c r="U82" s="85"/>
      <c r="V82" s="85"/>
      <c r="W82" s="85"/>
      <c r="X82" s="85"/>
      <c r="Y82" s="85"/>
      <c r="Z82" s="85"/>
      <c r="AA82" s="85"/>
      <c r="AB82" s="85"/>
    </row>
    <row r="83" s="78" customFormat="1" spans="1:185">
      <c r="A83" s="94"/>
      <c r="B83" s="202"/>
      <c r="C83" s="95"/>
      <c r="D83" s="248"/>
      <c r="E83" s="249"/>
      <c r="F83" s="249"/>
      <c r="G83" s="249"/>
      <c r="H83" s="250"/>
      <c r="I83" s="251"/>
      <c r="J83" s="252"/>
      <c r="K83" s="253" t="s">
        <v>264</v>
      </c>
      <c r="L83" s="254">
        <v>150</v>
      </c>
      <c r="M83" s="255"/>
      <c r="N83" s="259"/>
      <c r="O83" s="259"/>
      <c r="P83" s="259"/>
      <c r="Q83" s="259"/>
      <c r="R83" s="257"/>
      <c r="S83" s="259"/>
      <c r="T83" s="84"/>
      <c r="U83" s="85"/>
      <c r="V83" s="85"/>
      <c r="W83" s="85"/>
      <c r="X83" s="85"/>
      <c r="Y83" s="85"/>
      <c r="Z83" s="85"/>
      <c r="AA83" s="85"/>
      <c r="AB83" s="85"/>
    </row>
    <row r="84" s="78" customFormat="1" spans="1:185">
      <c r="A84" s="94"/>
      <c r="B84" s="202"/>
      <c r="C84" s="95"/>
      <c r="D84" s="248"/>
      <c r="E84" s="249"/>
      <c r="F84" s="249"/>
      <c r="G84" s="249"/>
      <c r="H84" s="250"/>
      <c r="I84" s="251"/>
      <c r="J84" s="252"/>
      <c r="K84" s="253" t="s">
        <v>265</v>
      </c>
      <c r="L84" s="254">
        <v>100</v>
      </c>
      <c r="M84" s="255"/>
      <c r="N84" s="260"/>
      <c r="O84" s="260"/>
      <c r="P84" s="260"/>
      <c r="Q84" s="260"/>
      <c r="R84" s="257"/>
      <c r="S84" s="260"/>
      <c r="T84" s="84"/>
      <c r="U84" s="85"/>
      <c r="V84" s="85"/>
      <c r="W84" s="85"/>
      <c r="X84" s="85"/>
      <c r="Y84" s="85"/>
      <c r="Z84" s="85"/>
      <c r="AA84" s="85"/>
      <c r="AB84" s="85"/>
    </row>
    <row r="85" s="78" customFormat="1" ht="40.5" spans="1:185">
      <c r="A85" s="94"/>
      <c r="B85" s="202"/>
      <c r="C85" s="95" t="s">
        <v>266</v>
      </c>
      <c r="D85" s="141"/>
      <c r="E85" s="249"/>
      <c r="F85" s="249" t="s">
        <v>33</v>
      </c>
      <c r="G85" s="249"/>
      <c r="H85" s="250">
        <v>400</v>
      </c>
      <c r="I85" s="251"/>
      <c r="J85" s="252"/>
      <c r="K85" s="253" t="s">
        <v>34</v>
      </c>
      <c r="L85" s="254">
        <v>20</v>
      </c>
      <c r="M85" s="261">
        <f>IF(I85=1,H85+L85*(J79-G79),0)</f>
        <v>0</v>
      </c>
      <c r="N85" s="196" t="s">
        <v>267</v>
      </c>
      <c r="O85" s="196"/>
      <c r="P85" s="196"/>
      <c r="Q85" s="196"/>
      <c r="R85" s="257" t="s">
        <v>268</v>
      </c>
      <c r="S85" s="209"/>
      <c r="T85" s="84"/>
      <c r="U85" s="85"/>
      <c r="V85" s="85"/>
      <c r="W85" s="85"/>
      <c r="X85" s="85"/>
      <c r="Y85" s="85"/>
      <c r="Z85" s="85"/>
      <c r="AA85" s="85"/>
      <c r="AB85" s="85"/>
    </row>
    <row r="86" s="199" customFormat="1" ht="40.5" spans="1:185">
      <c r="A86" s="94"/>
      <c r="B86" s="202"/>
      <c r="C86" s="141" t="s">
        <v>269</v>
      </c>
      <c r="D86" s="224"/>
      <c r="E86" s="249"/>
      <c r="F86" s="249" t="s">
        <v>33</v>
      </c>
      <c r="G86" s="249"/>
      <c r="H86" s="250">
        <v>300</v>
      </c>
      <c r="I86" s="251"/>
      <c r="J86" s="252"/>
      <c r="K86" s="262" t="s">
        <v>34</v>
      </c>
      <c r="L86" s="254">
        <v>15</v>
      </c>
      <c r="M86" s="263">
        <f>IF(I86=1,H86+L86*(J79-G79),0)</f>
        <v>0</v>
      </c>
      <c r="N86" s="196" t="s">
        <v>267</v>
      </c>
      <c r="O86" s="196"/>
      <c r="P86" s="196"/>
      <c r="Q86" s="196"/>
      <c r="R86" s="257" t="s">
        <v>270</v>
      </c>
      <c r="S86" s="209"/>
      <c r="T86" s="264"/>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5"/>
      <c r="BQ86" s="265"/>
      <c r="BR86" s="265"/>
      <c r="BS86" s="265"/>
      <c r="BT86" s="265"/>
      <c r="BU86" s="265"/>
      <c r="BV86" s="265"/>
      <c r="BW86" s="265"/>
      <c r="BX86" s="265"/>
      <c r="BY86" s="265"/>
      <c r="BZ86" s="265"/>
      <c r="CA86" s="265"/>
      <c r="CB86" s="265"/>
      <c r="CC86" s="265"/>
      <c r="CD86" s="265"/>
      <c r="CE86" s="265"/>
      <c r="CF86" s="265"/>
      <c r="CG86" s="265"/>
      <c r="CH86" s="265"/>
      <c r="CI86" s="265"/>
      <c r="CJ86" s="265"/>
      <c r="CK86" s="265"/>
      <c r="CL86" s="265"/>
      <c r="CM86" s="265"/>
      <c r="CN86" s="265"/>
      <c r="CO86" s="265"/>
      <c r="CP86" s="265"/>
      <c r="CQ86" s="265"/>
      <c r="CR86" s="265"/>
      <c r="CS86" s="265"/>
      <c r="CT86" s="265"/>
      <c r="CU86" s="265"/>
      <c r="CV86" s="265"/>
      <c r="CW86" s="265"/>
      <c r="CX86" s="265"/>
      <c r="CY86" s="265"/>
      <c r="CZ86" s="265"/>
      <c r="DA86" s="265"/>
      <c r="DB86" s="265"/>
      <c r="DC86" s="265"/>
      <c r="DD86" s="265"/>
      <c r="DE86" s="265"/>
      <c r="DF86" s="265"/>
      <c r="DG86" s="265"/>
      <c r="DH86" s="265"/>
      <c r="DI86" s="265"/>
      <c r="DJ86" s="265"/>
      <c r="DK86" s="265"/>
      <c r="DL86" s="265"/>
      <c r="DM86" s="265"/>
      <c r="DN86" s="265"/>
      <c r="DO86" s="265"/>
      <c r="DP86" s="265"/>
      <c r="DQ86" s="265"/>
      <c r="DR86" s="265"/>
      <c r="DS86" s="265"/>
      <c r="DT86" s="265"/>
      <c r="DU86" s="265"/>
      <c r="DV86" s="265"/>
      <c r="DW86" s="265"/>
      <c r="DX86" s="265"/>
      <c r="DY86" s="265"/>
      <c r="DZ86" s="265"/>
      <c r="EA86" s="265"/>
      <c r="EB86" s="265"/>
      <c r="EC86" s="265"/>
      <c r="ED86" s="265"/>
      <c r="EE86" s="265"/>
      <c r="EF86" s="265"/>
      <c r="EG86" s="265"/>
      <c r="EH86" s="265"/>
      <c r="EI86" s="265"/>
      <c r="EJ86" s="265"/>
      <c r="EK86" s="265"/>
      <c r="EL86" s="265"/>
      <c r="EM86" s="265"/>
      <c r="EN86" s="265"/>
      <c r="EO86" s="265"/>
      <c r="EP86" s="265"/>
      <c r="EQ86" s="265"/>
      <c r="ER86" s="265"/>
      <c r="ES86" s="265"/>
      <c r="ET86" s="265"/>
      <c r="EU86" s="265"/>
      <c r="EV86" s="265"/>
      <c r="EW86" s="265"/>
      <c r="EX86" s="265"/>
      <c r="EY86" s="265"/>
      <c r="EZ86" s="265"/>
      <c r="FA86" s="265"/>
      <c r="FB86" s="265"/>
      <c r="FC86" s="265"/>
      <c r="FD86" s="265"/>
      <c r="FE86" s="265"/>
      <c r="FF86" s="265"/>
      <c r="FG86" s="265"/>
      <c r="FH86" s="265"/>
      <c r="FI86" s="265"/>
      <c r="FJ86" s="265"/>
      <c r="FK86" s="265"/>
      <c r="FL86" s="265"/>
      <c r="FM86" s="265"/>
      <c r="FN86" s="265"/>
      <c r="FO86" s="265"/>
      <c r="FP86" s="265"/>
      <c r="FQ86" s="265"/>
      <c r="FR86" s="265"/>
      <c r="FS86" s="265"/>
      <c r="FT86" s="265"/>
      <c r="FU86" s="265"/>
      <c r="FV86" s="265"/>
      <c r="FW86" s="265"/>
      <c r="FX86" s="265"/>
      <c r="FY86" s="265"/>
      <c r="FZ86" s="265"/>
      <c r="GA86" s="265"/>
      <c r="GB86" s="265"/>
      <c r="GC86" s="265"/>
    </row>
    <row r="87" s="199" customFormat="1" ht="101.25" spans="1:185">
      <c r="A87" s="94"/>
      <c r="B87" s="202"/>
      <c r="C87" s="141" t="s">
        <v>271</v>
      </c>
      <c r="D87" s="142"/>
      <c r="E87" s="266" t="s">
        <v>255</v>
      </c>
      <c r="F87" s="266" t="s">
        <v>33</v>
      </c>
      <c r="G87" s="266">
        <v>20</v>
      </c>
      <c r="H87" s="267">
        <v>2000</v>
      </c>
      <c r="I87" s="268"/>
      <c r="J87" s="269"/>
      <c r="K87" s="270" t="s">
        <v>34</v>
      </c>
      <c r="L87" s="160">
        <v>100</v>
      </c>
      <c r="M87" s="263">
        <f>IF(I87=1,H87+L87*(J87-G87),0)</f>
        <v>0</v>
      </c>
      <c r="N87" s="211" t="s">
        <v>272</v>
      </c>
      <c r="O87" s="213" t="s">
        <v>273</v>
      </c>
      <c r="P87" s="196" t="s">
        <v>25</v>
      </c>
      <c r="Q87" s="196"/>
      <c r="R87" s="271" t="s">
        <v>274</v>
      </c>
      <c r="S87" s="271" t="s">
        <v>275</v>
      </c>
      <c r="T87" s="272"/>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c r="BQ87" s="265"/>
      <c r="BR87" s="265"/>
      <c r="BS87" s="265"/>
      <c r="BT87" s="265"/>
      <c r="BU87" s="265"/>
      <c r="BV87" s="265"/>
      <c r="BW87" s="265"/>
      <c r="BX87" s="265"/>
      <c r="BY87" s="265"/>
      <c r="BZ87" s="265"/>
      <c r="CA87" s="265"/>
      <c r="CB87" s="265"/>
      <c r="CC87" s="265"/>
      <c r="CD87" s="265"/>
      <c r="CE87" s="265"/>
      <c r="CF87" s="265"/>
      <c r="CG87" s="265"/>
      <c r="CH87" s="265"/>
      <c r="CI87" s="265"/>
      <c r="CJ87" s="265"/>
      <c r="CK87" s="265"/>
      <c r="CL87" s="265"/>
      <c r="CM87" s="265"/>
      <c r="CN87" s="265"/>
      <c r="CO87" s="265"/>
      <c r="CP87" s="265"/>
      <c r="CQ87" s="265"/>
      <c r="CR87" s="265"/>
      <c r="CS87" s="265"/>
      <c r="CT87" s="265"/>
      <c r="CU87" s="265"/>
      <c r="CV87" s="265"/>
      <c r="CW87" s="265"/>
      <c r="CX87" s="265"/>
      <c r="CY87" s="265"/>
      <c r="CZ87" s="265"/>
      <c r="DA87" s="265"/>
      <c r="DB87" s="265"/>
      <c r="DC87" s="265"/>
      <c r="DD87" s="265"/>
      <c r="DE87" s="265"/>
      <c r="DF87" s="265"/>
      <c r="DG87" s="265"/>
      <c r="DH87" s="265"/>
      <c r="DI87" s="265"/>
      <c r="DJ87" s="265"/>
      <c r="DK87" s="265"/>
      <c r="DL87" s="265"/>
      <c r="DM87" s="265"/>
      <c r="DN87" s="265"/>
      <c r="DO87" s="265"/>
      <c r="DP87" s="265"/>
      <c r="DQ87" s="265"/>
      <c r="DR87" s="265"/>
      <c r="DS87" s="265"/>
      <c r="DT87" s="265"/>
      <c r="DU87" s="265"/>
      <c r="DV87" s="265"/>
      <c r="DW87" s="265"/>
      <c r="DX87" s="265"/>
      <c r="DY87" s="265"/>
      <c r="DZ87" s="265"/>
      <c r="EA87" s="265"/>
      <c r="EB87" s="265"/>
      <c r="EC87" s="265"/>
      <c r="ED87" s="265"/>
      <c r="EE87" s="265"/>
      <c r="EF87" s="265"/>
      <c r="EG87" s="265"/>
      <c r="EH87" s="265"/>
      <c r="EI87" s="265"/>
      <c r="EJ87" s="265"/>
      <c r="EK87" s="265"/>
      <c r="EL87" s="265"/>
      <c r="EM87" s="265"/>
      <c r="EN87" s="265"/>
      <c r="EO87" s="265"/>
      <c r="EP87" s="265"/>
      <c r="EQ87" s="265"/>
      <c r="ER87" s="265"/>
      <c r="ES87" s="265"/>
      <c r="ET87" s="265"/>
      <c r="EU87" s="265"/>
      <c r="EV87" s="265"/>
      <c r="EW87" s="265"/>
      <c r="EX87" s="265"/>
      <c r="EY87" s="265"/>
      <c r="EZ87" s="265"/>
      <c r="FA87" s="265"/>
      <c r="FB87" s="265"/>
      <c r="FC87" s="265"/>
      <c r="FD87" s="265"/>
      <c r="FE87" s="265"/>
      <c r="FF87" s="265"/>
      <c r="FG87" s="265"/>
      <c r="FH87" s="265"/>
      <c r="FI87" s="265"/>
      <c r="FJ87" s="265"/>
      <c r="FK87" s="265"/>
      <c r="FL87" s="265"/>
      <c r="FM87" s="265"/>
      <c r="FN87" s="265"/>
      <c r="FO87" s="265"/>
      <c r="FP87" s="265"/>
      <c r="FQ87" s="265"/>
      <c r="FR87" s="265"/>
      <c r="FS87" s="265"/>
      <c r="FT87" s="265"/>
      <c r="FU87" s="265"/>
      <c r="FV87" s="265"/>
      <c r="FW87" s="265"/>
      <c r="FX87" s="265"/>
      <c r="FY87" s="265"/>
      <c r="FZ87" s="265"/>
      <c r="GA87" s="265"/>
      <c r="GB87" s="265"/>
      <c r="GC87" s="265"/>
    </row>
    <row r="88" s="199" customFormat="1" ht="40.5" spans="1:185">
      <c r="A88" s="94"/>
      <c r="B88" s="220"/>
      <c r="C88" s="141" t="s">
        <v>276</v>
      </c>
      <c r="D88" s="142"/>
      <c r="E88" s="266" t="s">
        <v>255</v>
      </c>
      <c r="F88" s="95" t="s">
        <v>33</v>
      </c>
      <c r="G88" s="144" t="s">
        <v>34</v>
      </c>
      <c r="H88" s="179">
        <v>0</v>
      </c>
      <c r="I88" s="273"/>
      <c r="J88" s="274"/>
      <c r="K88" s="161" t="s">
        <v>34</v>
      </c>
      <c r="L88" s="161" t="s">
        <v>34</v>
      </c>
      <c r="M88" s="261">
        <f>IF(I88=1,H88,0)</f>
        <v>0</v>
      </c>
      <c r="N88" s="196" t="s">
        <v>267</v>
      </c>
      <c r="O88" s="196"/>
      <c r="P88" s="256"/>
      <c r="Q88" s="256"/>
      <c r="R88" s="275" t="s">
        <v>277</v>
      </c>
      <c r="S88" s="276"/>
      <c r="T88" s="264"/>
      <c r="U88" s="265"/>
      <c r="V88" s="265"/>
      <c r="W88" s="265"/>
      <c r="X88" s="265"/>
      <c r="Y88" s="265"/>
      <c r="Z88" s="265"/>
      <c r="AA88" s="265"/>
      <c r="AB88" s="265"/>
      <c r="AC88" s="277"/>
      <c r="AD88" s="277"/>
      <c r="AE88" s="277"/>
      <c r="AF88" s="277"/>
      <c r="AG88" s="277"/>
      <c r="AH88" s="277"/>
      <c r="AI88" s="277"/>
      <c r="AJ88" s="277"/>
      <c r="AK88" s="277"/>
      <c r="AL88" s="277"/>
      <c r="AM88" s="277"/>
      <c r="AN88" s="277"/>
      <c r="AO88" s="277"/>
      <c r="AP88" s="277"/>
      <c r="AQ88" s="277"/>
      <c r="AR88" s="277"/>
      <c r="AS88" s="277"/>
      <c r="AT88" s="277"/>
      <c r="AU88" s="277"/>
      <c r="AV88" s="277"/>
      <c r="AW88" s="277"/>
      <c r="AX88" s="277"/>
      <c r="AY88" s="277"/>
      <c r="AZ88" s="277"/>
      <c r="BA88" s="277"/>
      <c r="BB88" s="277"/>
      <c r="BC88" s="277"/>
      <c r="BD88" s="277"/>
      <c r="BE88" s="277"/>
      <c r="BF88" s="277"/>
      <c r="BG88" s="277"/>
      <c r="BH88" s="277"/>
      <c r="BI88" s="277"/>
      <c r="BJ88" s="277"/>
      <c r="BK88" s="277"/>
      <c r="BL88" s="277"/>
      <c r="BM88" s="277"/>
      <c r="BN88" s="277"/>
      <c r="BO88" s="277"/>
      <c r="BP88" s="277"/>
      <c r="BQ88" s="277"/>
      <c r="BR88" s="277"/>
      <c r="BS88" s="277"/>
      <c r="BT88" s="277"/>
      <c r="BU88" s="277"/>
      <c r="BV88" s="277"/>
      <c r="BW88" s="277"/>
      <c r="BX88" s="277"/>
      <c r="BY88" s="277"/>
      <c r="BZ88" s="277"/>
      <c r="CA88" s="277"/>
      <c r="CB88" s="277"/>
      <c r="CC88" s="277"/>
      <c r="CD88" s="277"/>
      <c r="CE88" s="277"/>
      <c r="CF88" s="277"/>
      <c r="CG88" s="277"/>
      <c r="CH88" s="277"/>
      <c r="CI88" s="277"/>
      <c r="CJ88" s="277"/>
      <c r="CK88" s="277"/>
      <c r="CL88" s="277"/>
      <c r="CM88" s="277"/>
      <c r="CN88" s="277"/>
      <c r="CO88" s="277"/>
      <c r="CP88" s="277"/>
      <c r="CQ88" s="277"/>
      <c r="CR88" s="277"/>
      <c r="CS88" s="277"/>
      <c r="CT88" s="277"/>
      <c r="CU88" s="277"/>
      <c r="CV88" s="277"/>
      <c r="CW88" s="277"/>
      <c r="CX88" s="277"/>
      <c r="CY88" s="277"/>
      <c r="CZ88" s="277"/>
      <c r="DA88" s="277"/>
      <c r="DB88" s="277"/>
      <c r="DC88" s="277"/>
      <c r="DD88" s="277"/>
      <c r="DE88" s="277"/>
      <c r="DF88" s="277"/>
      <c r="DG88" s="277"/>
      <c r="DH88" s="277"/>
      <c r="DI88" s="277"/>
      <c r="DJ88" s="277"/>
      <c r="DK88" s="277"/>
      <c r="DL88" s="277"/>
      <c r="DM88" s="277"/>
      <c r="DN88" s="277"/>
      <c r="DO88" s="277"/>
      <c r="DP88" s="277"/>
      <c r="DQ88" s="277"/>
      <c r="DR88" s="277"/>
      <c r="DS88" s="277"/>
      <c r="DT88" s="277"/>
      <c r="DU88" s="277"/>
      <c r="DV88" s="277"/>
      <c r="DW88" s="277"/>
      <c r="DX88" s="277"/>
      <c r="DY88" s="277"/>
      <c r="DZ88" s="277"/>
      <c r="EA88" s="277"/>
      <c r="EB88" s="277"/>
      <c r="EC88" s="277"/>
      <c r="ED88" s="277"/>
      <c r="EE88" s="277"/>
      <c r="EF88" s="277"/>
      <c r="EG88" s="277"/>
      <c r="EH88" s="277"/>
      <c r="EI88" s="277"/>
      <c r="EJ88" s="277"/>
      <c r="EK88" s="277"/>
      <c r="EL88" s="277"/>
      <c r="EM88" s="277"/>
      <c r="EN88" s="277"/>
      <c r="EO88" s="277"/>
      <c r="EP88" s="277"/>
      <c r="EQ88" s="277"/>
      <c r="ER88" s="277"/>
      <c r="ES88" s="277"/>
      <c r="ET88" s="277"/>
      <c r="EU88" s="277"/>
      <c r="EV88" s="277"/>
      <c r="EW88" s="277"/>
      <c r="EX88" s="277"/>
      <c r="EY88" s="277"/>
      <c r="EZ88" s="277"/>
      <c r="FA88" s="277"/>
      <c r="FB88" s="277"/>
      <c r="FC88" s="277"/>
      <c r="FD88" s="277"/>
      <c r="FE88" s="277"/>
      <c r="FF88" s="277"/>
      <c r="FG88" s="277"/>
      <c r="FH88" s="277"/>
      <c r="FI88" s="277"/>
      <c r="FJ88" s="277"/>
      <c r="FK88" s="277"/>
      <c r="FL88" s="277"/>
      <c r="FM88" s="277"/>
      <c r="FN88" s="277"/>
      <c r="FO88" s="277"/>
      <c r="FP88" s="277"/>
      <c r="FQ88" s="277"/>
      <c r="FR88" s="277"/>
      <c r="FS88" s="277"/>
      <c r="FT88" s="277"/>
      <c r="FU88" s="277"/>
      <c r="FV88" s="277"/>
      <c r="FW88" s="277"/>
      <c r="FX88" s="277"/>
      <c r="FY88" s="277"/>
      <c r="FZ88" s="277"/>
      <c r="GA88" s="277"/>
      <c r="GB88" s="277"/>
      <c r="GC88" s="277"/>
    </row>
    <row r="89" s="199" customFormat="1" spans="1:185">
      <c r="A89" s="94"/>
      <c r="B89" s="278" t="s">
        <v>278</v>
      </c>
      <c r="C89" s="279" t="s">
        <v>279</v>
      </c>
      <c r="D89" s="212"/>
      <c r="E89" s="95" t="s">
        <v>255</v>
      </c>
      <c r="F89" s="229" t="s">
        <v>33</v>
      </c>
      <c r="G89" s="280">
        <v>20</v>
      </c>
      <c r="H89" s="281">
        <v>2400</v>
      </c>
      <c r="I89" s="282"/>
      <c r="J89" s="172"/>
      <c r="K89" s="283" t="s">
        <v>256</v>
      </c>
      <c r="L89" s="284">
        <v>90</v>
      </c>
      <c r="M89" s="255" cm="1">
        <f t="array" ref="M89">IF(SUM(I89:I90)&gt;0,SUMPRODUCT(H89:H90,I89:I90)+SUMPRODUCT(TEXT(J89-{20,200},"0;!0")*{90,-20}),0)</f>
        <v>0</v>
      </c>
      <c r="N89" s="259" t="s">
        <v>280</v>
      </c>
      <c r="O89" s="256"/>
      <c r="P89" s="256"/>
      <c r="Q89" s="256"/>
      <c r="R89" s="276" t="s">
        <v>281</v>
      </c>
      <c r="S89" s="229"/>
      <c r="T89" s="264"/>
      <c r="U89" s="265"/>
      <c r="V89" s="265"/>
      <c r="W89" s="265"/>
      <c r="X89" s="265"/>
      <c r="Y89" s="265"/>
      <c r="Z89" s="265"/>
      <c r="AA89" s="265"/>
      <c r="AB89" s="265"/>
      <c r="AC89" s="277"/>
      <c r="AD89" s="277"/>
      <c r="AE89" s="277"/>
      <c r="AF89" s="277"/>
      <c r="AG89" s="277"/>
      <c r="AH89" s="277"/>
      <c r="AI89" s="277"/>
      <c r="AJ89" s="277"/>
      <c r="AK89" s="277"/>
      <c r="AL89" s="277"/>
      <c r="AM89" s="277"/>
      <c r="AN89" s="277"/>
      <c r="AO89" s="277"/>
      <c r="AP89" s="277"/>
      <c r="AQ89" s="277"/>
      <c r="AR89" s="277"/>
      <c r="AS89" s="277"/>
      <c r="AT89" s="277"/>
      <c r="AU89" s="277"/>
      <c r="AV89" s="277"/>
      <c r="AW89" s="277"/>
      <c r="AX89" s="277"/>
      <c r="AY89" s="277"/>
      <c r="AZ89" s="277"/>
      <c r="BA89" s="277"/>
      <c r="BB89" s="277"/>
      <c r="BC89" s="277"/>
      <c r="BD89" s="277"/>
      <c r="BE89" s="277"/>
      <c r="BF89" s="277"/>
      <c r="BG89" s="277"/>
      <c r="BH89" s="277"/>
      <c r="BI89" s="277"/>
      <c r="BJ89" s="277"/>
      <c r="BK89" s="277"/>
      <c r="BL89" s="277"/>
      <c r="BM89" s="277"/>
      <c r="BN89" s="277"/>
      <c r="BO89" s="277"/>
      <c r="BP89" s="277"/>
      <c r="BQ89" s="277"/>
      <c r="BR89" s="277"/>
      <c r="BS89" s="277"/>
      <c r="BT89" s="277"/>
      <c r="BU89" s="277"/>
      <c r="BV89" s="277"/>
      <c r="BW89" s="277"/>
      <c r="BX89" s="277"/>
      <c r="BY89" s="277"/>
      <c r="BZ89" s="277"/>
      <c r="CA89" s="277"/>
      <c r="CB89" s="277"/>
      <c r="CC89" s="277"/>
      <c r="CD89" s="277"/>
      <c r="CE89" s="277"/>
      <c r="CF89" s="277"/>
      <c r="CG89" s="277"/>
      <c r="CH89" s="277"/>
      <c r="CI89" s="277"/>
      <c r="CJ89" s="277"/>
      <c r="CK89" s="277"/>
      <c r="CL89" s="277"/>
      <c r="CM89" s="277"/>
      <c r="CN89" s="277"/>
      <c r="CO89" s="277"/>
      <c r="CP89" s="277"/>
      <c r="CQ89" s="277"/>
      <c r="CR89" s="277"/>
      <c r="CS89" s="277"/>
      <c r="CT89" s="277"/>
      <c r="CU89" s="277"/>
      <c r="CV89" s="277"/>
      <c r="CW89" s="277"/>
      <c r="CX89" s="277"/>
      <c r="CY89" s="277"/>
      <c r="CZ89" s="277"/>
      <c r="DA89" s="277"/>
      <c r="DB89" s="277"/>
      <c r="DC89" s="277"/>
      <c r="DD89" s="277"/>
      <c r="DE89" s="277"/>
      <c r="DF89" s="277"/>
      <c r="DG89" s="277"/>
      <c r="DH89" s="277"/>
      <c r="DI89" s="277"/>
      <c r="DJ89" s="277"/>
      <c r="DK89" s="277"/>
      <c r="DL89" s="277"/>
      <c r="DM89" s="277"/>
      <c r="DN89" s="277"/>
      <c r="DO89" s="277"/>
      <c r="DP89" s="277"/>
      <c r="DQ89" s="277"/>
      <c r="DR89" s="277"/>
      <c r="DS89" s="277"/>
      <c r="DT89" s="277"/>
      <c r="DU89" s="277"/>
      <c r="DV89" s="277"/>
      <c r="DW89" s="277"/>
      <c r="DX89" s="277"/>
      <c r="DY89" s="277"/>
      <c r="DZ89" s="277"/>
      <c r="EA89" s="277"/>
      <c r="EB89" s="277"/>
      <c r="EC89" s="277"/>
      <c r="ED89" s="277"/>
      <c r="EE89" s="277"/>
      <c r="EF89" s="277"/>
      <c r="EG89" s="277"/>
      <c r="EH89" s="277"/>
      <c r="EI89" s="277"/>
      <c r="EJ89" s="277"/>
      <c r="EK89" s="277"/>
      <c r="EL89" s="277"/>
      <c r="EM89" s="277"/>
      <c r="EN89" s="277"/>
      <c r="EO89" s="277"/>
      <c r="EP89" s="277"/>
      <c r="EQ89" s="277"/>
      <c r="ER89" s="277"/>
      <c r="ES89" s="277"/>
      <c r="ET89" s="277"/>
      <c r="EU89" s="277"/>
      <c r="EV89" s="277"/>
      <c r="EW89" s="277"/>
      <c r="EX89" s="277"/>
      <c r="EY89" s="277"/>
      <c r="EZ89" s="277"/>
      <c r="FA89" s="277"/>
      <c r="FB89" s="277"/>
      <c r="FC89" s="277"/>
      <c r="FD89" s="277"/>
      <c r="FE89" s="277"/>
      <c r="FF89" s="277"/>
      <c r="FG89" s="277"/>
      <c r="FH89" s="277"/>
      <c r="FI89" s="277"/>
      <c r="FJ89" s="277"/>
      <c r="FK89" s="277"/>
      <c r="FL89" s="277"/>
      <c r="FM89" s="277"/>
      <c r="FN89" s="277"/>
      <c r="FO89" s="277"/>
      <c r="FP89" s="277"/>
      <c r="FQ89" s="277"/>
      <c r="FR89" s="277"/>
      <c r="FS89" s="277"/>
      <c r="FT89" s="277"/>
      <c r="FU89" s="277"/>
      <c r="FV89" s="277"/>
      <c r="FW89" s="277"/>
      <c r="FX89" s="277"/>
      <c r="FY89" s="277"/>
      <c r="FZ89" s="277"/>
      <c r="GA89" s="277"/>
      <c r="GB89" s="277"/>
      <c r="GC89" s="277"/>
    </row>
    <row r="90" s="199" customFormat="1" spans="1:185">
      <c r="A90" s="94"/>
      <c r="B90" s="278"/>
      <c r="C90" s="244"/>
      <c r="D90" s="220"/>
      <c r="E90" s="95"/>
      <c r="F90" s="266"/>
      <c r="G90" s="285"/>
      <c r="H90" s="267"/>
      <c r="I90" s="268"/>
      <c r="J90" s="286"/>
      <c r="K90" s="283" t="s">
        <v>265</v>
      </c>
      <c r="L90" s="284">
        <v>70</v>
      </c>
      <c r="M90" s="255"/>
      <c r="N90" s="260"/>
      <c r="O90" s="260"/>
      <c r="P90" s="259"/>
      <c r="Q90" s="259"/>
      <c r="R90" s="287"/>
      <c r="S90" s="231"/>
      <c r="T90" s="264"/>
      <c r="U90" s="265"/>
      <c r="V90" s="265"/>
      <c r="W90" s="265"/>
      <c r="X90" s="265"/>
      <c r="Y90" s="265"/>
      <c r="Z90" s="265"/>
      <c r="AA90" s="265"/>
      <c r="AB90" s="265"/>
      <c r="AC90" s="277"/>
      <c r="AD90" s="277"/>
      <c r="AE90" s="277"/>
      <c r="AF90" s="277"/>
      <c r="AG90" s="277"/>
      <c r="AH90" s="277"/>
      <c r="AI90" s="277"/>
      <c r="AJ90" s="277"/>
      <c r="AK90" s="277"/>
      <c r="AL90" s="277"/>
      <c r="AM90" s="277"/>
      <c r="AN90" s="277"/>
      <c r="AO90" s="277"/>
      <c r="AP90" s="277"/>
      <c r="AQ90" s="277"/>
      <c r="AR90" s="277"/>
      <c r="AS90" s="277"/>
      <c r="AT90" s="277"/>
      <c r="AU90" s="277"/>
      <c r="AV90" s="277"/>
      <c r="AW90" s="277"/>
      <c r="AX90" s="277"/>
      <c r="AY90" s="277"/>
      <c r="AZ90" s="277"/>
      <c r="BA90" s="277"/>
      <c r="BB90" s="277"/>
      <c r="BC90" s="277"/>
      <c r="BD90" s="277"/>
      <c r="BE90" s="277"/>
      <c r="BF90" s="277"/>
      <c r="BG90" s="277"/>
      <c r="BH90" s="277"/>
      <c r="BI90" s="277"/>
      <c r="BJ90" s="277"/>
      <c r="BK90" s="277"/>
      <c r="BL90" s="277"/>
      <c r="BM90" s="277"/>
      <c r="BN90" s="277"/>
      <c r="BO90" s="277"/>
      <c r="BP90" s="277"/>
      <c r="BQ90" s="277"/>
      <c r="BR90" s="277"/>
      <c r="BS90" s="277"/>
      <c r="BT90" s="277"/>
      <c r="BU90" s="277"/>
      <c r="BV90" s="277"/>
      <c r="BW90" s="277"/>
      <c r="BX90" s="277"/>
      <c r="BY90" s="277"/>
      <c r="BZ90" s="277"/>
      <c r="CA90" s="277"/>
      <c r="CB90" s="277"/>
      <c r="CC90" s="277"/>
      <c r="CD90" s="277"/>
      <c r="CE90" s="277"/>
      <c r="CF90" s="277"/>
      <c r="CG90" s="277"/>
      <c r="CH90" s="277"/>
      <c r="CI90" s="277"/>
      <c r="CJ90" s="277"/>
      <c r="CK90" s="277"/>
      <c r="CL90" s="277"/>
      <c r="CM90" s="277"/>
      <c r="CN90" s="277"/>
      <c r="CO90" s="277"/>
      <c r="CP90" s="277"/>
      <c r="CQ90" s="277"/>
      <c r="CR90" s="277"/>
      <c r="CS90" s="277"/>
      <c r="CT90" s="277"/>
      <c r="CU90" s="277"/>
      <c r="CV90" s="277"/>
      <c r="CW90" s="277"/>
      <c r="CX90" s="277"/>
      <c r="CY90" s="277"/>
      <c r="CZ90" s="277"/>
      <c r="DA90" s="277"/>
      <c r="DB90" s="277"/>
      <c r="DC90" s="277"/>
      <c r="DD90" s="277"/>
      <c r="DE90" s="277"/>
      <c r="DF90" s="277"/>
      <c r="DG90" s="277"/>
      <c r="DH90" s="277"/>
      <c r="DI90" s="277"/>
      <c r="DJ90" s="277"/>
      <c r="DK90" s="277"/>
      <c r="DL90" s="277"/>
      <c r="DM90" s="277"/>
      <c r="DN90" s="277"/>
      <c r="DO90" s="277"/>
      <c r="DP90" s="277"/>
      <c r="DQ90" s="277"/>
      <c r="DR90" s="277"/>
      <c r="DS90" s="277"/>
      <c r="DT90" s="277"/>
      <c r="DU90" s="277"/>
      <c r="DV90" s="277"/>
      <c r="DW90" s="277"/>
      <c r="DX90" s="277"/>
      <c r="DY90" s="277"/>
      <c r="DZ90" s="277"/>
      <c r="EA90" s="277"/>
      <c r="EB90" s="277"/>
      <c r="EC90" s="277"/>
      <c r="ED90" s="277"/>
      <c r="EE90" s="277"/>
      <c r="EF90" s="277"/>
      <c r="EG90" s="277"/>
      <c r="EH90" s="277"/>
      <c r="EI90" s="277"/>
      <c r="EJ90" s="277"/>
      <c r="EK90" s="277"/>
      <c r="EL90" s="277"/>
      <c r="EM90" s="277"/>
      <c r="EN90" s="277"/>
      <c r="EO90" s="277"/>
      <c r="EP90" s="277"/>
      <c r="EQ90" s="277"/>
      <c r="ER90" s="277"/>
      <c r="ES90" s="277"/>
      <c r="ET90" s="277"/>
      <c r="EU90" s="277"/>
      <c r="EV90" s="277"/>
      <c r="EW90" s="277"/>
      <c r="EX90" s="277"/>
      <c r="EY90" s="277"/>
      <c r="EZ90" s="277"/>
      <c r="FA90" s="277"/>
      <c r="FB90" s="277"/>
      <c r="FC90" s="277"/>
      <c r="FD90" s="277"/>
      <c r="FE90" s="277"/>
      <c r="FF90" s="277"/>
      <c r="FG90" s="277"/>
      <c r="FH90" s="277"/>
      <c r="FI90" s="277"/>
      <c r="FJ90" s="277"/>
      <c r="FK90" s="277"/>
      <c r="FL90" s="277"/>
      <c r="FM90" s="277"/>
      <c r="FN90" s="277"/>
      <c r="FO90" s="277"/>
      <c r="FP90" s="277"/>
      <c r="FQ90" s="277"/>
      <c r="FR90" s="277"/>
      <c r="FS90" s="277"/>
      <c r="FT90" s="277"/>
      <c r="FU90" s="277"/>
      <c r="FV90" s="277"/>
      <c r="FW90" s="277"/>
      <c r="FX90" s="277"/>
      <c r="FY90" s="277"/>
      <c r="FZ90" s="277"/>
      <c r="GA90" s="277"/>
      <c r="GB90" s="277"/>
      <c r="GC90" s="277"/>
    </row>
    <row r="91" s="78" customFormat="1" ht="81" spans="1:185">
      <c r="A91" s="94"/>
      <c r="B91" s="278"/>
      <c r="C91" s="141" t="s">
        <v>282</v>
      </c>
      <c r="D91" s="142"/>
      <c r="E91" s="231" t="s">
        <v>255</v>
      </c>
      <c r="F91" s="95" t="s">
        <v>33</v>
      </c>
      <c r="G91" s="229">
        <v>20</v>
      </c>
      <c r="H91" s="97">
        <v>4000</v>
      </c>
      <c r="I91" s="98"/>
      <c r="J91" s="172"/>
      <c r="K91" s="283" t="s">
        <v>256</v>
      </c>
      <c r="L91" s="284">
        <v>160</v>
      </c>
      <c r="M91" s="255" cm="1">
        <f t="array" ref="M91">IF(SUM(I91:I92)&gt;0,SUMPRODUCT(H91:H92,I91:I92)+SUMPRODUCT(TEXT(J91-{20,200},"0;!0")*{160,-30}),0)</f>
        <v>0</v>
      </c>
      <c r="N91" s="288" t="s">
        <v>283</v>
      </c>
      <c r="O91" s="235"/>
      <c r="P91" s="163"/>
      <c r="Q91" s="163"/>
      <c r="R91" s="271" t="s">
        <v>284</v>
      </c>
      <c r="S91" s="289"/>
      <c r="T91" s="84"/>
      <c r="U91" s="85"/>
      <c r="V91" s="85"/>
      <c r="W91" s="85"/>
      <c r="X91" s="85"/>
      <c r="Y91" s="85"/>
      <c r="Z91" s="85"/>
      <c r="AA91" s="86"/>
      <c r="AB91" s="86"/>
    </row>
    <row r="92" s="78" customFormat="1" ht="71.1" customHeight="1" spans="1:185">
      <c r="A92" s="94"/>
      <c r="B92" s="278"/>
      <c r="C92" s="141" t="s">
        <v>285</v>
      </c>
      <c r="D92" s="142"/>
      <c r="E92" s="266"/>
      <c r="F92" s="95" t="s">
        <v>33</v>
      </c>
      <c r="G92" s="266"/>
      <c r="H92" s="97">
        <v>3500</v>
      </c>
      <c r="I92" s="98"/>
      <c r="J92" s="286"/>
      <c r="K92" s="283" t="s">
        <v>265</v>
      </c>
      <c r="L92" s="284">
        <v>130</v>
      </c>
      <c r="M92" s="255"/>
      <c r="N92" s="235" t="s">
        <v>286</v>
      </c>
      <c r="O92" s="235"/>
      <c r="P92" s="163"/>
      <c r="Q92" s="163"/>
      <c r="R92" s="271" t="s">
        <v>287</v>
      </c>
      <c r="S92" s="289"/>
      <c r="T92" s="84"/>
      <c r="U92" s="85"/>
      <c r="V92" s="85"/>
      <c r="W92" s="85"/>
      <c r="X92" s="85"/>
      <c r="Y92" s="85"/>
      <c r="Z92" s="85"/>
      <c r="AA92" s="86"/>
      <c r="AB92" s="86"/>
    </row>
    <row r="93" s="78" customFormat="1" ht="40.5" spans="1:185">
      <c r="A93" s="94"/>
      <c r="B93" s="246"/>
      <c r="C93" s="95" t="s">
        <v>288</v>
      </c>
      <c r="D93" s="95"/>
      <c r="E93" s="95" t="s">
        <v>289</v>
      </c>
      <c r="F93" s="96" t="s">
        <v>33</v>
      </c>
      <c r="G93" s="144" t="s">
        <v>34</v>
      </c>
      <c r="H93" s="144" t="s">
        <v>34</v>
      </c>
      <c r="I93" s="98"/>
      <c r="J93" s="159"/>
      <c r="K93" s="144" t="s">
        <v>34</v>
      </c>
      <c r="L93" s="161">
        <v>5000</v>
      </c>
      <c r="M93" s="290">
        <f>IF(AND(I93=1),J93*L93,0)</f>
        <v>0</v>
      </c>
      <c r="N93" s="163" t="s">
        <v>290</v>
      </c>
      <c r="O93" s="176"/>
      <c r="P93" s="176"/>
      <c r="Q93" s="176"/>
      <c r="R93" s="177" t="s">
        <v>291</v>
      </c>
      <c r="S93" s="291" t="s">
        <v>292</v>
      </c>
      <c r="T93" s="84"/>
      <c r="U93" s="85"/>
      <c r="V93" s="85"/>
      <c r="W93" s="85"/>
      <c r="X93" s="85"/>
      <c r="Y93" s="85"/>
      <c r="Z93" s="85"/>
      <c r="AA93" s="86"/>
      <c r="AB93" s="86"/>
    </row>
    <row r="94" s="78" customFormat="1" ht="60.75" spans="1:185">
      <c r="A94" s="94"/>
      <c r="B94" s="96" t="s">
        <v>72</v>
      </c>
      <c r="C94" s="141" t="s">
        <v>293</v>
      </c>
      <c r="D94" s="142"/>
      <c r="E94" s="95" t="s">
        <v>294</v>
      </c>
      <c r="F94" s="96" t="s">
        <v>295</v>
      </c>
      <c r="G94" s="144" t="s">
        <v>34</v>
      </c>
      <c r="H94" s="97">
        <v>3000</v>
      </c>
      <c r="I94" s="98"/>
      <c r="J94" s="172"/>
      <c r="K94" s="144" t="s">
        <v>34</v>
      </c>
      <c r="L94" s="144" t="s">
        <v>34</v>
      </c>
      <c r="M94" s="292">
        <f>IF(I94=1,H94,0)</f>
        <v>0</v>
      </c>
      <c r="N94" s="163" t="s">
        <v>296</v>
      </c>
      <c r="O94" s="293"/>
      <c r="P94" s="293"/>
      <c r="Q94" s="293"/>
      <c r="R94" s="294" t="s">
        <v>297</v>
      </c>
      <c r="S94" s="291"/>
      <c r="T94" s="84"/>
      <c r="U94" s="85"/>
      <c r="V94" s="85"/>
      <c r="W94" s="85"/>
      <c r="X94" s="85"/>
      <c r="Y94" s="85"/>
      <c r="Z94" s="85"/>
      <c r="AA94" s="86"/>
      <c r="AB94" s="86"/>
    </row>
    <row r="95" s="78" customFormat="1" ht="162" spans="1:185">
      <c r="A95" s="94"/>
      <c r="B95" s="227" t="s">
        <v>298</v>
      </c>
      <c r="C95" s="215" t="s">
        <v>299</v>
      </c>
      <c r="D95" s="216"/>
      <c r="E95" s="95" t="s">
        <v>300</v>
      </c>
      <c r="F95" s="96" t="s">
        <v>33</v>
      </c>
      <c r="G95" s="229">
        <v>1</v>
      </c>
      <c r="H95" s="97">
        <v>2000</v>
      </c>
      <c r="I95" s="98"/>
      <c r="J95" s="295"/>
      <c r="K95" s="296" t="s">
        <v>301</v>
      </c>
      <c r="L95" s="297"/>
      <c r="M95" s="298" cm="1">
        <f t="array" ref="M95">IF(SUM(I95:I96)&gt;0,SUMPRODUCT(H95:H96,I95:I96)+SUMPRODUCT(TEXT(J95-{1,20,50},"0;!0")*{1500,-500,-400}),0)</f>
        <v>0</v>
      </c>
      <c r="N95" s="299" t="s">
        <v>302</v>
      </c>
      <c r="O95" s="299"/>
      <c r="P95" s="300"/>
      <c r="Q95" s="300"/>
      <c r="R95" s="301" t="s">
        <v>303</v>
      </c>
      <c r="S95" s="302" t="s">
        <v>304</v>
      </c>
      <c r="T95" s="84"/>
      <c r="U95" s="85"/>
      <c r="V95" s="85"/>
      <c r="W95" s="85"/>
      <c r="X95" s="85"/>
      <c r="Y95" s="85"/>
      <c r="Z95" s="85"/>
      <c r="AA95" s="86"/>
      <c r="AB95" s="86"/>
    </row>
    <row r="96" s="78" customFormat="1" ht="69.95" customHeight="1" spans="1:185">
      <c r="A96" s="94"/>
      <c r="B96" s="278"/>
      <c r="C96" s="96" t="s">
        <v>305</v>
      </c>
      <c r="D96" s="96"/>
      <c r="E96" s="95" t="s">
        <v>300</v>
      </c>
      <c r="F96" s="96" t="s">
        <v>33</v>
      </c>
      <c r="G96" s="231"/>
      <c r="H96" s="97">
        <v>1000</v>
      </c>
      <c r="I96" s="98"/>
      <c r="J96" s="303"/>
      <c r="K96" s="304"/>
      <c r="L96" s="305"/>
      <c r="M96" s="298"/>
      <c r="N96" s="306" t="s">
        <v>306</v>
      </c>
      <c r="O96" s="307"/>
      <c r="P96" s="293"/>
      <c r="Q96" s="293"/>
      <c r="R96" s="103" t="s">
        <v>307</v>
      </c>
      <c r="S96" s="302" t="s">
        <v>304</v>
      </c>
      <c r="T96" s="84"/>
      <c r="U96" s="85"/>
      <c r="V96" s="85"/>
      <c r="W96" s="85"/>
      <c r="X96" s="85"/>
      <c r="Y96" s="85"/>
      <c r="Z96" s="85"/>
      <c r="AA96" s="86"/>
      <c r="AB96" s="86"/>
    </row>
    <row r="97" s="78" customFormat="1" ht="69.95" customHeight="1" spans="1:28">
      <c r="A97" s="94"/>
      <c r="B97" s="278"/>
      <c r="C97" s="215" t="s">
        <v>308</v>
      </c>
      <c r="D97" s="216"/>
      <c r="E97" s="95" t="s">
        <v>300</v>
      </c>
      <c r="F97" s="96" t="s">
        <v>33</v>
      </c>
      <c r="G97" s="95">
        <v>1</v>
      </c>
      <c r="H97" s="97">
        <v>500</v>
      </c>
      <c r="I97" s="98"/>
      <c r="J97" s="308"/>
      <c r="K97" s="95" t="s">
        <v>309</v>
      </c>
      <c r="L97" s="97">
        <v>500</v>
      </c>
      <c r="M97" s="292">
        <f>IF(AND(I97=1,J97&gt;=G97),H97+L97*(J97-G97),0)</f>
        <v>0</v>
      </c>
      <c r="N97" s="309" t="s">
        <v>310</v>
      </c>
      <c r="O97" s="309"/>
      <c r="P97" s="163"/>
      <c r="Q97" s="163"/>
      <c r="R97" s="105" t="s">
        <v>311</v>
      </c>
      <c r="S97" s="310" t="s">
        <v>304</v>
      </c>
      <c r="T97" s="84"/>
      <c r="U97" s="85"/>
      <c r="V97" s="85"/>
      <c r="W97" s="85"/>
      <c r="X97" s="85"/>
      <c r="Y97" s="85"/>
      <c r="Z97" s="85"/>
      <c r="AA97" s="86"/>
      <c r="AB97" s="86"/>
    </row>
    <row r="98" s="78" customFormat="1" spans="1:28">
      <c r="A98" s="94"/>
      <c r="B98" s="278"/>
      <c r="C98" s="95" t="s">
        <v>312</v>
      </c>
      <c r="D98" s="95"/>
      <c r="E98" s="194" t="s">
        <v>300</v>
      </c>
      <c r="F98" s="95" t="s">
        <v>33</v>
      </c>
      <c r="G98" s="95" t="s">
        <v>34</v>
      </c>
      <c r="H98" s="194" t="s">
        <v>34</v>
      </c>
      <c r="I98" s="251"/>
      <c r="J98" s="311"/>
      <c r="K98" s="312" t="s">
        <v>313</v>
      </c>
      <c r="L98" s="313">
        <v>1100</v>
      </c>
      <c r="M98" s="314">
        <f>IF(AND(I98=1,J98&lt;=20),L98*J98,IF(AND(I98=1,J98&gt;20,J98&lt;=50),L98*20+L99*(J98-20),IF(AND(I98=1,J98&gt;50),L98*20+L99*30+L100*(J98-50),0)))</f>
        <v>0</v>
      </c>
      <c r="N98" s="163" t="s">
        <v>314</v>
      </c>
      <c r="O98" s="176"/>
      <c r="P98" s="176"/>
      <c r="Q98" s="176"/>
      <c r="R98" s="177" t="s">
        <v>315</v>
      </c>
      <c r="S98" s="302" t="s">
        <v>304</v>
      </c>
      <c r="T98" s="84"/>
      <c r="U98" s="85"/>
      <c r="V98" s="85"/>
      <c r="W98" s="85"/>
      <c r="X98" s="85"/>
      <c r="Y98" s="85"/>
      <c r="Z98" s="85"/>
      <c r="AA98" s="86"/>
      <c r="AB98" s="86"/>
    </row>
    <row r="99" s="78" customFormat="1" spans="1:28">
      <c r="A99" s="94"/>
      <c r="B99" s="278"/>
      <c r="C99" s="95"/>
      <c r="D99" s="95"/>
      <c r="E99" s="194"/>
      <c r="F99" s="95"/>
      <c r="G99" s="95"/>
      <c r="H99" s="194"/>
      <c r="I99" s="251"/>
      <c r="J99" s="315"/>
      <c r="K99" s="194" t="s">
        <v>316</v>
      </c>
      <c r="L99" s="313">
        <v>800</v>
      </c>
      <c r="M99" s="102"/>
      <c r="N99" s="213"/>
      <c r="O99" s="316"/>
      <c r="P99" s="317"/>
      <c r="Q99" s="317"/>
      <c r="R99" s="318"/>
      <c r="S99" s="310"/>
      <c r="T99" s="84"/>
      <c r="U99" s="85"/>
      <c r="V99" s="85"/>
      <c r="W99" s="85"/>
      <c r="X99" s="85"/>
      <c r="Y99" s="85"/>
      <c r="Z99" s="85"/>
      <c r="AA99" s="86"/>
      <c r="AB99" s="86"/>
    </row>
    <row r="100" s="78" customFormat="1" spans="1:28">
      <c r="A100" s="94"/>
      <c r="B100" s="278"/>
      <c r="C100" s="95"/>
      <c r="D100" s="95"/>
      <c r="E100" s="194"/>
      <c r="F100" s="95"/>
      <c r="G100" s="95"/>
      <c r="H100" s="194"/>
      <c r="I100" s="251"/>
      <c r="J100" s="315"/>
      <c r="K100" s="163" t="s">
        <v>317</v>
      </c>
      <c r="L100" s="97">
        <v>700</v>
      </c>
      <c r="M100" s="102"/>
      <c r="N100" s="213"/>
      <c r="O100" s="316"/>
      <c r="P100" s="317"/>
      <c r="Q100" s="317"/>
      <c r="R100" s="318"/>
      <c r="S100" s="310"/>
      <c r="T100" s="84"/>
      <c r="U100" s="85"/>
      <c r="V100" s="85"/>
      <c r="W100" s="85"/>
      <c r="X100" s="85"/>
      <c r="Y100" s="85"/>
      <c r="Z100" s="85"/>
      <c r="AA100" s="86"/>
      <c r="AB100" s="86"/>
    </row>
    <row r="101" s="78" customFormat="1" ht="42.95" customHeight="1" spans="1:28">
      <c r="A101" s="94"/>
      <c r="B101" s="278"/>
      <c r="C101" s="141" t="s">
        <v>318</v>
      </c>
      <c r="D101" s="142"/>
      <c r="E101" s="95" t="s">
        <v>300</v>
      </c>
      <c r="F101" s="96" t="s">
        <v>33</v>
      </c>
      <c r="G101" s="95">
        <v>1</v>
      </c>
      <c r="H101" s="97">
        <v>5000</v>
      </c>
      <c r="I101" s="98"/>
      <c r="J101" s="99"/>
      <c r="K101" s="161" t="s">
        <v>34</v>
      </c>
      <c r="L101" s="161" t="s">
        <v>34</v>
      </c>
      <c r="M101" s="261">
        <f>IF(I101=1,H101*J101,0)</f>
        <v>0</v>
      </c>
      <c r="N101" s="163" t="s">
        <v>319</v>
      </c>
      <c r="O101" s="163"/>
      <c r="P101" s="163"/>
      <c r="Q101" s="163"/>
      <c r="R101" s="105" t="s">
        <v>320</v>
      </c>
      <c r="S101" s="302" t="s">
        <v>321</v>
      </c>
      <c r="T101" s="84"/>
      <c r="U101" s="85"/>
      <c r="V101" s="85"/>
      <c r="W101" s="85"/>
      <c r="X101" s="85"/>
      <c r="Y101" s="85"/>
      <c r="Z101" s="85"/>
      <c r="AA101" s="86"/>
      <c r="AB101" s="86"/>
    </row>
    <row r="102" s="78" customFormat="1" ht="162" spans="1:28">
      <c r="A102" s="94"/>
      <c r="B102" s="278"/>
      <c r="C102" s="141" t="s">
        <v>322</v>
      </c>
      <c r="D102" s="142"/>
      <c r="E102" s="95" t="s">
        <v>323</v>
      </c>
      <c r="F102" s="96" t="s">
        <v>33</v>
      </c>
      <c r="G102" s="319">
        <v>5000</v>
      </c>
      <c r="H102" s="320">
        <v>1000</v>
      </c>
      <c r="I102" s="98"/>
      <c r="J102" s="99"/>
      <c r="K102" s="95" t="s">
        <v>34</v>
      </c>
      <c r="L102" s="321">
        <v>0.2</v>
      </c>
      <c r="M102" s="292">
        <f>IF(AND(I102=1,J102&gt;=G102),H102+L102*(J102-G102),0)</f>
        <v>0</v>
      </c>
      <c r="N102" s="163" t="s">
        <v>324</v>
      </c>
      <c r="O102" s="163"/>
      <c r="P102" s="163"/>
      <c r="Q102" s="163"/>
      <c r="R102" s="105" t="s">
        <v>325</v>
      </c>
      <c r="S102" s="302" t="s">
        <v>326</v>
      </c>
      <c r="T102" s="84"/>
      <c r="U102" s="85"/>
      <c r="V102" s="85"/>
      <c r="W102" s="85"/>
      <c r="X102" s="85"/>
      <c r="Y102" s="85"/>
      <c r="Z102" s="85"/>
      <c r="AA102" s="86"/>
      <c r="AB102" s="86"/>
    </row>
    <row r="103" s="78" customFormat="1" spans="1:28">
      <c r="A103" s="94"/>
      <c r="B103" s="278"/>
      <c r="C103" s="95" t="s">
        <v>327</v>
      </c>
      <c r="D103" s="95"/>
      <c r="E103" s="95" t="s">
        <v>300</v>
      </c>
      <c r="F103" s="96" t="s">
        <v>33</v>
      </c>
      <c r="G103" s="95" t="s">
        <v>34</v>
      </c>
      <c r="H103" s="194" t="s">
        <v>34</v>
      </c>
      <c r="I103" s="273"/>
      <c r="J103" s="190"/>
      <c r="K103" s="312" t="s">
        <v>313</v>
      </c>
      <c r="L103" s="313">
        <v>500</v>
      </c>
      <c r="M103" s="102">
        <f>IF(AND(I103=1,J103&lt;=20),L103*J103,IF(AND(I103=1,J103&gt;20,J103&lt;=50),L103*20+L104*(J103-20),IF(AND(I103=1,J103&gt;50),L103*20+L104*30+L105*(J103-50),0)))</f>
        <v>0</v>
      </c>
      <c r="N103" s="163" t="s">
        <v>328</v>
      </c>
      <c r="O103" s="176"/>
      <c r="P103" s="176"/>
      <c r="Q103" s="176"/>
      <c r="R103" s="105" t="s">
        <v>329</v>
      </c>
      <c r="S103" s="302" t="s">
        <v>304</v>
      </c>
      <c r="T103" s="84"/>
      <c r="U103" s="85"/>
      <c r="V103" s="85"/>
      <c r="W103" s="85"/>
      <c r="X103" s="85"/>
      <c r="Y103" s="85"/>
      <c r="Z103" s="85"/>
      <c r="AA103" s="86"/>
      <c r="AB103" s="86"/>
    </row>
    <row r="104" s="78" customFormat="1" spans="1:28">
      <c r="A104" s="94"/>
      <c r="B104" s="278"/>
      <c r="C104" s="95"/>
      <c r="D104" s="95"/>
      <c r="E104" s="95"/>
      <c r="F104" s="96"/>
      <c r="G104" s="95"/>
      <c r="H104" s="194"/>
      <c r="I104" s="273"/>
      <c r="J104" s="190"/>
      <c r="K104" s="194" t="s">
        <v>316</v>
      </c>
      <c r="L104" s="313">
        <v>400</v>
      </c>
      <c r="M104" s="102"/>
      <c r="N104" s="213"/>
      <c r="O104" s="317"/>
      <c r="P104" s="317"/>
      <c r="Q104" s="317"/>
      <c r="R104" s="105"/>
      <c r="S104" s="310"/>
      <c r="T104" s="84"/>
      <c r="U104" s="85"/>
      <c r="V104" s="85"/>
      <c r="W104" s="85"/>
      <c r="X104" s="85"/>
      <c r="Y104" s="85"/>
      <c r="Z104" s="85"/>
      <c r="AA104" s="86"/>
      <c r="AB104" s="86"/>
    </row>
    <row r="105" s="78" customFormat="1" spans="1:28">
      <c r="A105" s="94"/>
      <c r="B105" s="278"/>
      <c r="C105" s="95"/>
      <c r="D105" s="95"/>
      <c r="E105" s="95"/>
      <c r="F105" s="96"/>
      <c r="G105" s="95"/>
      <c r="H105" s="194"/>
      <c r="I105" s="273"/>
      <c r="J105" s="190"/>
      <c r="K105" s="163" t="s">
        <v>317</v>
      </c>
      <c r="L105" s="97">
        <v>300</v>
      </c>
      <c r="M105" s="102"/>
      <c r="N105" s="213"/>
      <c r="O105" s="322"/>
      <c r="P105" s="322"/>
      <c r="Q105" s="322"/>
      <c r="R105" s="105"/>
      <c r="S105" s="310"/>
      <c r="T105" s="84"/>
      <c r="U105" s="85"/>
      <c r="V105" s="85"/>
      <c r="W105" s="85"/>
      <c r="X105" s="85"/>
      <c r="Y105" s="85"/>
      <c r="Z105" s="85"/>
      <c r="AA105" s="86"/>
      <c r="AB105" s="86"/>
    </row>
    <row r="106" s="78" customFormat="1" ht="40.5" spans="1:28">
      <c r="A106" s="94"/>
      <c r="B106" s="278"/>
      <c r="C106" s="141" t="s">
        <v>330</v>
      </c>
      <c r="D106" s="142"/>
      <c r="E106" s="95" t="s">
        <v>300</v>
      </c>
      <c r="F106" s="96" t="s">
        <v>33</v>
      </c>
      <c r="G106" s="95" t="s">
        <v>34</v>
      </c>
      <c r="H106" s="95" t="s">
        <v>34</v>
      </c>
      <c r="I106" s="273"/>
      <c r="J106" s="190"/>
      <c r="K106" s="161" t="s">
        <v>34</v>
      </c>
      <c r="L106" s="97">
        <v>100</v>
      </c>
      <c r="M106" s="261">
        <f>IF(I106=1,L106*J106,0)</f>
        <v>0</v>
      </c>
      <c r="N106" s="213" t="s">
        <v>328</v>
      </c>
      <c r="O106" s="213"/>
      <c r="P106" s="213"/>
      <c r="Q106" s="213" t="s">
        <v>26</v>
      </c>
      <c r="R106" s="105" t="s">
        <v>331</v>
      </c>
      <c r="S106" s="310"/>
      <c r="T106" s="84"/>
      <c r="U106" s="85"/>
      <c r="V106" s="85"/>
      <c r="W106" s="85"/>
      <c r="X106" s="85"/>
      <c r="Y106" s="85"/>
      <c r="Z106" s="85"/>
      <c r="AA106" s="86"/>
      <c r="AB106" s="86"/>
    </row>
    <row r="107" s="78" customFormat="1" ht="81" spans="1:28">
      <c r="A107" s="94"/>
      <c r="B107" s="278"/>
      <c r="C107" s="323" t="s">
        <v>332</v>
      </c>
      <c r="D107" s="323"/>
      <c r="E107" s="95" t="s">
        <v>300</v>
      </c>
      <c r="F107" s="96" t="s">
        <v>33</v>
      </c>
      <c r="G107" s="95" t="s">
        <v>34</v>
      </c>
      <c r="H107" s="97">
        <v>1000</v>
      </c>
      <c r="I107" s="98"/>
      <c r="J107" s="308"/>
      <c r="K107" s="324" t="s">
        <v>333</v>
      </c>
      <c r="L107" s="325"/>
      <c r="M107" s="298" cm="1">
        <f t="array" ref="M107">IF(SUM(I107:I114)&gt;0,SUMPRODUCT(I107:I114,H107:H114)+SUMPRODUCT(TEXT(J107-{0,20,50},"0;!0")*{2000,-500,-500}),0)</f>
        <v>0</v>
      </c>
      <c r="N107" s="163" t="s">
        <v>334</v>
      </c>
      <c r="O107" s="163"/>
      <c r="P107" s="163"/>
      <c r="Q107" s="163"/>
      <c r="R107" s="105" t="s">
        <v>335</v>
      </c>
      <c r="S107" s="105" t="s">
        <v>336</v>
      </c>
      <c r="T107" s="84"/>
      <c r="U107" s="85"/>
      <c r="V107" s="85"/>
      <c r="W107" s="85"/>
      <c r="X107" s="85"/>
      <c r="Y107" s="85"/>
      <c r="Z107" s="85"/>
      <c r="AA107" s="86"/>
      <c r="AB107" s="86"/>
    </row>
    <row r="108" s="78" customFormat="1" ht="60.75" spans="1:28">
      <c r="A108" s="94"/>
      <c r="B108" s="278"/>
      <c r="C108" s="323" t="s">
        <v>337</v>
      </c>
      <c r="D108" s="323"/>
      <c r="E108" s="95" t="s">
        <v>300</v>
      </c>
      <c r="F108" s="96" t="s">
        <v>33</v>
      </c>
      <c r="G108" s="95"/>
      <c r="H108" s="97">
        <v>3000</v>
      </c>
      <c r="I108" s="98"/>
      <c r="J108" s="308"/>
      <c r="K108" s="326"/>
      <c r="L108" s="327"/>
      <c r="M108" s="298"/>
      <c r="N108" s="196"/>
      <c r="O108" s="196"/>
      <c r="P108" s="196"/>
      <c r="Q108" s="196"/>
      <c r="R108" s="209" t="s">
        <v>338</v>
      </c>
      <c r="S108" s="164" t="s">
        <v>304</v>
      </c>
      <c r="T108" s="84"/>
      <c r="U108" s="85"/>
      <c r="V108" s="85"/>
      <c r="W108" s="85"/>
      <c r="X108" s="85"/>
      <c r="Y108" s="85"/>
      <c r="Z108" s="85"/>
      <c r="AA108" s="86"/>
      <c r="AB108" s="86"/>
    </row>
    <row r="109" s="78" customFormat="1" ht="162" spans="1:28">
      <c r="A109" s="94"/>
      <c r="B109" s="278"/>
      <c r="C109" s="323" t="s">
        <v>339</v>
      </c>
      <c r="D109" s="323"/>
      <c r="E109" s="95" t="s">
        <v>300</v>
      </c>
      <c r="F109" s="96" t="s">
        <v>33</v>
      </c>
      <c r="G109" s="95"/>
      <c r="H109" s="97">
        <v>2000</v>
      </c>
      <c r="I109" s="98"/>
      <c r="J109" s="308"/>
      <c r="K109" s="326"/>
      <c r="L109" s="327"/>
      <c r="M109" s="298"/>
      <c r="N109" s="196"/>
      <c r="O109" s="196"/>
      <c r="P109" s="196"/>
      <c r="Q109" s="196"/>
      <c r="R109" s="209" t="s">
        <v>340</v>
      </c>
      <c r="S109" s="164" t="s">
        <v>304</v>
      </c>
      <c r="T109" s="84"/>
      <c r="U109" s="85"/>
      <c r="V109" s="85"/>
      <c r="W109" s="85"/>
      <c r="X109" s="85"/>
      <c r="Y109" s="85"/>
      <c r="Z109" s="85"/>
      <c r="AA109" s="86"/>
      <c r="AB109" s="86"/>
    </row>
    <row r="110" s="78" customFormat="1" ht="40.5" spans="1:28">
      <c r="A110" s="94"/>
      <c r="B110" s="278"/>
      <c r="C110" s="328" t="s">
        <v>341</v>
      </c>
      <c r="D110" s="329"/>
      <c r="E110" s="95" t="s">
        <v>300</v>
      </c>
      <c r="F110" s="96" t="s">
        <v>33</v>
      </c>
      <c r="G110" s="95"/>
      <c r="H110" s="97">
        <v>10000</v>
      </c>
      <c r="I110" s="98"/>
      <c r="J110" s="308"/>
      <c r="K110" s="326"/>
      <c r="L110" s="327"/>
      <c r="M110" s="298"/>
      <c r="N110" s="196"/>
      <c r="O110" s="196"/>
      <c r="P110" s="196"/>
      <c r="Q110" s="196"/>
      <c r="R110" s="209" t="s">
        <v>342</v>
      </c>
      <c r="S110" s="164"/>
      <c r="T110" s="84"/>
      <c r="U110" s="85"/>
      <c r="V110" s="85"/>
      <c r="W110" s="85"/>
      <c r="X110" s="85"/>
      <c r="Y110" s="85"/>
      <c r="Z110" s="85"/>
      <c r="AA110" s="86"/>
      <c r="AB110" s="86"/>
    </row>
    <row r="111" s="78" customFormat="1" ht="101.25" spans="1:28">
      <c r="A111" s="94"/>
      <c r="B111" s="278"/>
      <c r="C111" s="323" t="s">
        <v>343</v>
      </c>
      <c r="D111" s="323"/>
      <c r="E111" s="95" t="s">
        <v>300</v>
      </c>
      <c r="F111" s="96" t="s">
        <v>33</v>
      </c>
      <c r="G111" s="95"/>
      <c r="H111" s="97">
        <v>2000</v>
      </c>
      <c r="I111" s="98"/>
      <c r="J111" s="308"/>
      <c r="K111" s="326"/>
      <c r="L111" s="327"/>
      <c r="M111" s="298"/>
      <c r="N111" s="196"/>
      <c r="O111" s="196"/>
      <c r="P111" s="196"/>
      <c r="Q111" s="196"/>
      <c r="R111" s="209" t="s">
        <v>344</v>
      </c>
      <c r="S111" s="164" t="s">
        <v>304</v>
      </c>
      <c r="T111" s="84"/>
      <c r="U111" s="85"/>
      <c r="V111" s="85"/>
      <c r="W111" s="85"/>
      <c r="X111" s="85"/>
      <c r="Y111" s="85"/>
      <c r="Z111" s="85"/>
      <c r="AA111" s="86"/>
      <c r="AB111" s="86"/>
    </row>
    <row r="112" s="78" customFormat="1" spans="1:28">
      <c r="A112" s="94"/>
      <c r="B112" s="278"/>
      <c r="C112" s="323" t="s">
        <v>345</v>
      </c>
      <c r="D112" s="323"/>
      <c r="E112" s="95" t="s">
        <v>300</v>
      </c>
      <c r="F112" s="96" t="s">
        <v>33</v>
      </c>
      <c r="G112" s="95"/>
      <c r="H112" s="97">
        <v>1200</v>
      </c>
      <c r="I112" s="98"/>
      <c r="J112" s="308"/>
      <c r="K112" s="326"/>
      <c r="L112" s="327"/>
      <c r="M112" s="298"/>
      <c r="N112" s="196"/>
      <c r="O112" s="196"/>
      <c r="P112" s="196"/>
      <c r="Q112" s="196"/>
      <c r="R112" s="209" t="s">
        <v>346</v>
      </c>
      <c r="S112" s="164" t="s">
        <v>304</v>
      </c>
      <c r="T112" s="84"/>
      <c r="U112" s="85"/>
      <c r="V112" s="85"/>
      <c r="W112" s="85"/>
      <c r="X112" s="85"/>
      <c r="Y112" s="85"/>
      <c r="Z112" s="85"/>
      <c r="AA112" s="86"/>
      <c r="AB112" s="86"/>
    </row>
    <row r="113" s="78" customFormat="1" ht="141.75" spans="1:184">
      <c r="A113" s="94"/>
      <c r="B113" s="278"/>
      <c r="C113" s="323" t="s">
        <v>347</v>
      </c>
      <c r="D113" s="323"/>
      <c r="E113" s="95" t="s">
        <v>300</v>
      </c>
      <c r="F113" s="96" t="s">
        <v>33</v>
      </c>
      <c r="G113" s="95"/>
      <c r="H113" s="97">
        <v>2000</v>
      </c>
      <c r="I113" s="98"/>
      <c r="J113" s="308"/>
      <c r="K113" s="326"/>
      <c r="L113" s="327"/>
      <c r="M113" s="298"/>
      <c r="N113" s="95" t="s">
        <v>348</v>
      </c>
      <c r="O113" s="95"/>
      <c r="P113" s="196"/>
      <c r="Q113" s="196"/>
      <c r="R113" s="209" t="s">
        <v>349</v>
      </c>
      <c r="S113" s="164" t="s">
        <v>304</v>
      </c>
      <c r="T113" s="84"/>
      <c r="U113" s="85"/>
      <c r="V113" s="85"/>
      <c r="W113" s="85"/>
      <c r="X113" s="85"/>
      <c r="Y113" s="85"/>
      <c r="Z113" s="85"/>
      <c r="AA113" s="86"/>
      <c r="AB113" s="86"/>
    </row>
    <row r="114" s="78" customFormat="1" ht="60.75" spans="1:184">
      <c r="A114" s="94"/>
      <c r="B114" s="278"/>
      <c r="C114" s="323" t="s">
        <v>350</v>
      </c>
      <c r="D114" s="323"/>
      <c r="E114" s="95" t="s">
        <v>300</v>
      </c>
      <c r="F114" s="96" t="s">
        <v>33</v>
      </c>
      <c r="G114" s="95"/>
      <c r="H114" s="97">
        <v>4000</v>
      </c>
      <c r="I114" s="98"/>
      <c r="J114" s="308"/>
      <c r="K114" s="330"/>
      <c r="L114" s="331"/>
      <c r="M114" s="298"/>
      <c r="N114" s="196"/>
      <c r="O114" s="196"/>
      <c r="P114" s="196"/>
      <c r="Q114" s="196"/>
      <c r="R114" s="209" t="s">
        <v>351</v>
      </c>
      <c r="S114" s="105" t="s">
        <v>304</v>
      </c>
      <c r="T114" s="84"/>
      <c r="U114" s="85"/>
      <c r="V114" s="85"/>
      <c r="W114" s="85"/>
      <c r="X114" s="85"/>
      <c r="Y114" s="85"/>
      <c r="Z114" s="85"/>
      <c r="AA114" s="86"/>
      <c r="AB114" s="86"/>
    </row>
    <row r="115" s="200" customFormat="1" spans="1:184">
      <c r="A115" s="94"/>
      <c r="B115" s="278"/>
      <c r="C115" s="279" t="s">
        <v>352</v>
      </c>
      <c r="D115" s="212"/>
      <c r="E115" s="229" t="s">
        <v>300</v>
      </c>
      <c r="F115" s="204" t="s">
        <v>33</v>
      </c>
      <c r="G115" s="95" t="s">
        <v>34</v>
      </c>
      <c r="H115" s="194" t="s">
        <v>34</v>
      </c>
      <c r="I115" s="251"/>
      <c r="J115" s="311"/>
      <c r="K115" s="312" t="s">
        <v>313</v>
      </c>
      <c r="L115" s="313">
        <v>1500</v>
      </c>
      <c r="M115" s="314">
        <f>IF(AND(I115=1,J115&lt;=20),L115*J115,IF(AND(I115=1,J115&gt;20,J115&lt;=50),L115*20+L116*(J115-20),IF(AND(I115=1,J115&gt;50),L115*20+L116*30+L117*(J115-50),0)))</f>
        <v>0</v>
      </c>
      <c r="N115" s="176" t="s">
        <v>353</v>
      </c>
      <c r="O115" s="176"/>
      <c r="P115" s="176"/>
      <c r="Q115" s="176"/>
      <c r="R115" s="177" t="s">
        <v>354</v>
      </c>
      <c r="S115" s="291" t="s">
        <v>355</v>
      </c>
      <c r="T115" s="272"/>
      <c r="U115" s="332"/>
      <c r="V115" s="332"/>
      <c r="W115" s="332"/>
      <c r="X115" s="332"/>
      <c r="Y115" s="332"/>
      <c r="Z115" s="332"/>
      <c r="AA115" s="332"/>
      <c r="AB115" s="332"/>
      <c r="AC115" s="333"/>
      <c r="AD115" s="333"/>
      <c r="AE115" s="333"/>
      <c r="AF115" s="333"/>
      <c r="AG115" s="333"/>
      <c r="AH115" s="333"/>
      <c r="AI115" s="333"/>
      <c r="AJ115" s="333"/>
      <c r="AK115" s="333"/>
      <c r="AL115" s="333"/>
      <c r="AM115" s="333"/>
      <c r="AN115" s="333"/>
      <c r="AO115" s="333"/>
      <c r="AP115" s="333"/>
      <c r="AQ115" s="333"/>
      <c r="AR115" s="333"/>
      <c r="AS115" s="333"/>
      <c r="AT115" s="333"/>
      <c r="AU115" s="333"/>
      <c r="AV115" s="333"/>
      <c r="AW115" s="333"/>
      <c r="AX115" s="333"/>
      <c r="AY115" s="333"/>
      <c r="AZ115" s="333"/>
      <c r="BA115" s="333"/>
      <c r="BB115" s="333"/>
      <c r="BC115" s="333"/>
      <c r="BD115" s="333"/>
      <c r="BE115" s="333"/>
      <c r="BF115" s="333"/>
      <c r="BG115" s="333"/>
      <c r="BH115" s="333"/>
      <c r="BI115" s="333"/>
      <c r="BJ115" s="333"/>
      <c r="BK115" s="333"/>
      <c r="BL115" s="333"/>
      <c r="BM115" s="333"/>
      <c r="BN115" s="333"/>
      <c r="BO115" s="333"/>
      <c r="BP115" s="333"/>
      <c r="BQ115" s="333"/>
      <c r="BR115" s="333"/>
      <c r="BS115" s="333"/>
      <c r="BT115" s="333"/>
      <c r="BU115" s="333"/>
      <c r="BV115" s="333"/>
      <c r="BW115" s="333"/>
      <c r="BX115" s="333"/>
      <c r="BY115" s="333"/>
      <c r="BZ115" s="333"/>
      <c r="CA115" s="333"/>
      <c r="CB115" s="333"/>
      <c r="CC115" s="333"/>
      <c r="CD115" s="333"/>
      <c r="CE115" s="333"/>
      <c r="CF115" s="333"/>
      <c r="CG115" s="333"/>
      <c r="CH115" s="333"/>
      <c r="CI115" s="333"/>
      <c r="CJ115" s="333"/>
      <c r="CK115" s="333"/>
      <c r="CL115" s="333"/>
      <c r="CM115" s="333"/>
      <c r="CN115" s="333"/>
      <c r="CO115" s="333"/>
      <c r="CP115" s="333"/>
      <c r="CQ115" s="333"/>
      <c r="CR115" s="333"/>
      <c r="CS115" s="333"/>
      <c r="CT115" s="333"/>
      <c r="CU115" s="333"/>
      <c r="CV115" s="333"/>
      <c r="CW115" s="333"/>
      <c r="CX115" s="333"/>
      <c r="CY115" s="333"/>
      <c r="CZ115" s="333"/>
      <c r="DA115" s="333"/>
      <c r="DB115" s="333"/>
      <c r="DC115" s="333"/>
      <c r="DD115" s="333"/>
      <c r="DE115" s="333"/>
      <c r="DF115" s="333"/>
      <c r="DG115" s="333"/>
      <c r="DH115" s="333"/>
      <c r="DI115" s="333"/>
      <c r="DJ115" s="333"/>
      <c r="DK115" s="333"/>
      <c r="DL115" s="333"/>
      <c r="DM115" s="333"/>
      <c r="DN115" s="333"/>
      <c r="DO115" s="333"/>
      <c r="DP115" s="333"/>
      <c r="DQ115" s="333"/>
      <c r="DR115" s="333"/>
      <c r="DS115" s="333"/>
      <c r="DT115" s="333"/>
      <c r="DU115" s="333"/>
      <c r="DV115" s="333"/>
      <c r="DW115" s="333"/>
      <c r="DX115" s="333"/>
      <c r="DY115" s="333"/>
      <c r="DZ115" s="333"/>
      <c r="EA115" s="333"/>
      <c r="EB115" s="333"/>
      <c r="EC115" s="333"/>
      <c r="ED115" s="333"/>
      <c r="EE115" s="333"/>
      <c r="EF115" s="333"/>
      <c r="EG115" s="333"/>
      <c r="EH115" s="333"/>
      <c r="EI115" s="333"/>
      <c r="EJ115" s="333"/>
      <c r="EK115" s="333"/>
      <c r="EL115" s="333"/>
      <c r="EM115" s="333"/>
      <c r="EN115" s="333"/>
      <c r="EO115" s="333"/>
      <c r="EP115" s="333"/>
      <c r="EQ115" s="333"/>
      <c r="ER115" s="333"/>
      <c r="ES115" s="333"/>
      <c r="ET115" s="333"/>
      <c r="EU115" s="333"/>
      <c r="EV115" s="333"/>
      <c r="EW115" s="333"/>
      <c r="EX115" s="333"/>
      <c r="EY115" s="333"/>
      <c r="EZ115" s="333"/>
      <c r="FA115" s="333"/>
      <c r="FB115" s="333"/>
      <c r="FC115" s="333"/>
      <c r="FD115" s="333"/>
      <c r="FE115" s="333"/>
      <c r="FF115" s="333"/>
      <c r="FG115" s="333"/>
      <c r="FH115" s="333"/>
      <c r="FI115" s="333"/>
      <c r="FJ115" s="333"/>
      <c r="FK115" s="333"/>
      <c r="FL115" s="333"/>
      <c r="FM115" s="333"/>
      <c r="FN115" s="333"/>
      <c r="FO115" s="333"/>
      <c r="FP115" s="333"/>
      <c r="FQ115" s="333"/>
      <c r="FR115" s="333"/>
      <c r="FS115" s="333"/>
      <c r="FT115" s="333"/>
      <c r="FU115" s="333"/>
      <c r="FV115" s="333"/>
      <c r="FW115" s="333"/>
      <c r="FX115" s="333"/>
      <c r="FY115" s="333"/>
      <c r="FZ115" s="333"/>
      <c r="GA115" s="333"/>
      <c r="GB115" s="333"/>
    </row>
    <row r="116" s="200" customFormat="1" spans="1:184">
      <c r="A116" s="94"/>
      <c r="B116" s="278"/>
      <c r="C116" s="203"/>
      <c r="D116" s="202"/>
      <c r="E116" s="231"/>
      <c r="F116" s="143"/>
      <c r="G116" s="95"/>
      <c r="H116" s="194"/>
      <c r="I116" s="251"/>
      <c r="J116" s="315"/>
      <c r="K116" s="194" t="s">
        <v>316</v>
      </c>
      <c r="L116" s="313">
        <v>1200</v>
      </c>
      <c r="M116" s="102"/>
      <c r="N116" s="316"/>
      <c r="O116" s="316"/>
      <c r="P116" s="316"/>
      <c r="Q116" s="316"/>
      <c r="R116" s="318"/>
      <c r="S116" s="334"/>
      <c r="T116" s="272"/>
      <c r="U116" s="332"/>
      <c r="V116" s="332"/>
      <c r="W116" s="332"/>
      <c r="X116" s="332"/>
      <c r="Y116" s="332"/>
      <c r="Z116" s="332"/>
      <c r="AA116" s="332"/>
      <c r="AB116" s="332"/>
      <c r="AC116" s="333"/>
      <c r="AD116" s="333"/>
      <c r="AE116" s="333"/>
      <c r="AF116" s="333"/>
      <c r="AG116" s="333"/>
      <c r="AH116" s="333"/>
      <c r="AI116" s="333"/>
      <c r="AJ116" s="333"/>
      <c r="AK116" s="333"/>
      <c r="AL116" s="333"/>
      <c r="AM116" s="333"/>
      <c r="AN116" s="333"/>
      <c r="AO116" s="333"/>
      <c r="AP116" s="333"/>
      <c r="AQ116" s="333"/>
      <c r="AR116" s="333"/>
      <c r="AS116" s="333"/>
      <c r="AT116" s="333"/>
      <c r="AU116" s="333"/>
      <c r="AV116" s="333"/>
      <c r="AW116" s="333"/>
      <c r="AX116" s="333"/>
      <c r="AY116" s="333"/>
      <c r="AZ116" s="333"/>
      <c r="BA116" s="333"/>
      <c r="BB116" s="333"/>
      <c r="BC116" s="333"/>
      <c r="BD116" s="333"/>
      <c r="BE116" s="333"/>
      <c r="BF116" s="333"/>
      <c r="BG116" s="333"/>
      <c r="BH116" s="333"/>
      <c r="BI116" s="333"/>
      <c r="BJ116" s="333"/>
      <c r="BK116" s="333"/>
      <c r="BL116" s="333"/>
      <c r="BM116" s="333"/>
      <c r="BN116" s="333"/>
      <c r="BO116" s="333"/>
      <c r="BP116" s="333"/>
      <c r="BQ116" s="333"/>
      <c r="BR116" s="333"/>
      <c r="BS116" s="333"/>
      <c r="BT116" s="333"/>
      <c r="BU116" s="333"/>
      <c r="BV116" s="333"/>
      <c r="BW116" s="333"/>
      <c r="BX116" s="333"/>
      <c r="BY116" s="333"/>
      <c r="BZ116" s="333"/>
      <c r="CA116" s="333"/>
      <c r="CB116" s="333"/>
      <c r="CC116" s="333"/>
      <c r="CD116" s="333"/>
      <c r="CE116" s="333"/>
      <c r="CF116" s="333"/>
      <c r="CG116" s="333"/>
      <c r="CH116" s="333"/>
      <c r="CI116" s="333"/>
      <c r="CJ116" s="333"/>
      <c r="CK116" s="333"/>
      <c r="CL116" s="333"/>
      <c r="CM116" s="333"/>
      <c r="CN116" s="333"/>
      <c r="CO116" s="333"/>
      <c r="CP116" s="333"/>
      <c r="CQ116" s="333"/>
      <c r="CR116" s="333"/>
      <c r="CS116" s="333"/>
      <c r="CT116" s="333"/>
      <c r="CU116" s="333"/>
      <c r="CV116" s="333"/>
      <c r="CW116" s="333"/>
      <c r="CX116" s="333"/>
      <c r="CY116" s="333"/>
      <c r="CZ116" s="333"/>
      <c r="DA116" s="333"/>
      <c r="DB116" s="333"/>
      <c r="DC116" s="333"/>
      <c r="DD116" s="333"/>
      <c r="DE116" s="333"/>
      <c r="DF116" s="333"/>
      <c r="DG116" s="333"/>
      <c r="DH116" s="333"/>
      <c r="DI116" s="333"/>
      <c r="DJ116" s="333"/>
      <c r="DK116" s="333"/>
      <c r="DL116" s="333"/>
      <c r="DM116" s="333"/>
      <c r="DN116" s="333"/>
      <c r="DO116" s="333"/>
      <c r="DP116" s="333"/>
      <c r="DQ116" s="333"/>
      <c r="DR116" s="333"/>
      <c r="DS116" s="333"/>
      <c r="DT116" s="333"/>
      <c r="DU116" s="333"/>
      <c r="DV116" s="333"/>
      <c r="DW116" s="333"/>
      <c r="DX116" s="333"/>
      <c r="DY116" s="333"/>
      <c r="DZ116" s="333"/>
      <c r="EA116" s="333"/>
      <c r="EB116" s="333"/>
      <c r="EC116" s="333"/>
      <c r="ED116" s="333"/>
      <c r="EE116" s="333"/>
      <c r="EF116" s="333"/>
      <c r="EG116" s="333"/>
      <c r="EH116" s="333"/>
      <c r="EI116" s="333"/>
      <c r="EJ116" s="333"/>
      <c r="EK116" s="333"/>
      <c r="EL116" s="333"/>
      <c r="EM116" s="333"/>
      <c r="EN116" s="333"/>
      <c r="EO116" s="333"/>
      <c r="EP116" s="333"/>
      <c r="EQ116" s="333"/>
      <c r="ER116" s="333"/>
      <c r="ES116" s="333"/>
      <c r="ET116" s="333"/>
      <c r="EU116" s="333"/>
      <c r="EV116" s="333"/>
      <c r="EW116" s="333"/>
      <c r="EX116" s="333"/>
      <c r="EY116" s="333"/>
      <c r="EZ116" s="333"/>
      <c r="FA116" s="333"/>
      <c r="FB116" s="333"/>
      <c r="FC116" s="333"/>
      <c r="FD116" s="333"/>
      <c r="FE116" s="333"/>
      <c r="FF116" s="333"/>
      <c r="FG116" s="333"/>
      <c r="FH116" s="333"/>
      <c r="FI116" s="333"/>
      <c r="FJ116" s="333"/>
      <c r="FK116" s="333"/>
      <c r="FL116" s="333"/>
      <c r="FM116" s="333"/>
      <c r="FN116" s="333"/>
      <c r="FO116" s="333"/>
      <c r="FP116" s="333"/>
      <c r="FQ116" s="333"/>
      <c r="FR116" s="333"/>
      <c r="FS116" s="333"/>
      <c r="FT116" s="333"/>
      <c r="FU116" s="333"/>
      <c r="FV116" s="333"/>
      <c r="FW116" s="333"/>
      <c r="FX116" s="333"/>
      <c r="FY116" s="333"/>
      <c r="FZ116" s="333"/>
      <c r="GA116" s="333"/>
      <c r="GB116" s="333"/>
    </row>
    <row r="117" s="200" customFormat="1" spans="1:184">
      <c r="A117" s="94"/>
      <c r="B117" s="278"/>
      <c r="C117" s="203"/>
      <c r="D117" s="202"/>
      <c r="E117" s="231"/>
      <c r="F117" s="143"/>
      <c r="G117" s="95"/>
      <c r="H117" s="194"/>
      <c r="I117" s="251"/>
      <c r="J117" s="315"/>
      <c r="K117" s="163" t="s">
        <v>317</v>
      </c>
      <c r="L117" s="97">
        <v>1000</v>
      </c>
      <c r="M117" s="102"/>
      <c r="N117" s="316"/>
      <c r="O117" s="316"/>
      <c r="P117" s="316"/>
      <c r="Q117" s="316"/>
      <c r="R117" s="318"/>
      <c r="S117" s="334"/>
      <c r="T117" s="272"/>
      <c r="U117" s="332"/>
      <c r="V117" s="332"/>
      <c r="W117" s="332"/>
      <c r="X117" s="332"/>
      <c r="Y117" s="332"/>
      <c r="Z117" s="332"/>
      <c r="AA117" s="332"/>
      <c r="AB117" s="332"/>
      <c r="AC117" s="333"/>
      <c r="AD117" s="333"/>
      <c r="AE117" s="333"/>
      <c r="AF117" s="333"/>
      <c r="AG117" s="333"/>
      <c r="AH117" s="333"/>
      <c r="AI117" s="333"/>
      <c r="AJ117" s="333"/>
      <c r="AK117" s="333"/>
      <c r="AL117" s="333"/>
      <c r="AM117" s="333"/>
      <c r="AN117" s="333"/>
      <c r="AO117" s="333"/>
      <c r="AP117" s="333"/>
      <c r="AQ117" s="333"/>
      <c r="AR117" s="333"/>
      <c r="AS117" s="333"/>
      <c r="AT117" s="333"/>
      <c r="AU117" s="333"/>
      <c r="AV117" s="333"/>
      <c r="AW117" s="333"/>
      <c r="AX117" s="333"/>
      <c r="AY117" s="333"/>
      <c r="AZ117" s="333"/>
      <c r="BA117" s="333"/>
      <c r="BB117" s="333"/>
      <c r="BC117" s="333"/>
      <c r="BD117" s="333"/>
      <c r="BE117" s="333"/>
      <c r="BF117" s="333"/>
      <c r="BG117" s="333"/>
      <c r="BH117" s="333"/>
      <c r="BI117" s="333"/>
      <c r="BJ117" s="333"/>
      <c r="BK117" s="333"/>
      <c r="BL117" s="333"/>
      <c r="BM117" s="333"/>
      <c r="BN117" s="333"/>
      <c r="BO117" s="333"/>
      <c r="BP117" s="333"/>
      <c r="BQ117" s="333"/>
      <c r="BR117" s="333"/>
      <c r="BS117" s="333"/>
      <c r="BT117" s="333"/>
      <c r="BU117" s="333"/>
      <c r="BV117" s="333"/>
      <c r="BW117" s="333"/>
      <c r="BX117" s="333"/>
      <c r="BY117" s="333"/>
      <c r="BZ117" s="333"/>
      <c r="CA117" s="333"/>
      <c r="CB117" s="333"/>
      <c r="CC117" s="333"/>
      <c r="CD117" s="333"/>
      <c r="CE117" s="333"/>
      <c r="CF117" s="333"/>
      <c r="CG117" s="333"/>
      <c r="CH117" s="333"/>
      <c r="CI117" s="333"/>
      <c r="CJ117" s="333"/>
      <c r="CK117" s="333"/>
      <c r="CL117" s="333"/>
      <c r="CM117" s="333"/>
      <c r="CN117" s="333"/>
      <c r="CO117" s="333"/>
      <c r="CP117" s="333"/>
      <c r="CQ117" s="333"/>
      <c r="CR117" s="333"/>
      <c r="CS117" s="333"/>
      <c r="CT117" s="333"/>
      <c r="CU117" s="333"/>
      <c r="CV117" s="333"/>
      <c r="CW117" s="333"/>
      <c r="CX117" s="333"/>
      <c r="CY117" s="333"/>
      <c r="CZ117" s="333"/>
      <c r="DA117" s="333"/>
      <c r="DB117" s="333"/>
      <c r="DC117" s="333"/>
      <c r="DD117" s="333"/>
      <c r="DE117" s="333"/>
      <c r="DF117" s="333"/>
      <c r="DG117" s="333"/>
      <c r="DH117" s="333"/>
      <c r="DI117" s="333"/>
      <c r="DJ117" s="333"/>
      <c r="DK117" s="333"/>
      <c r="DL117" s="333"/>
      <c r="DM117" s="333"/>
      <c r="DN117" s="333"/>
      <c r="DO117" s="333"/>
      <c r="DP117" s="333"/>
      <c r="DQ117" s="333"/>
      <c r="DR117" s="333"/>
      <c r="DS117" s="333"/>
      <c r="DT117" s="333"/>
      <c r="DU117" s="333"/>
      <c r="DV117" s="333"/>
      <c r="DW117" s="333"/>
      <c r="DX117" s="333"/>
      <c r="DY117" s="333"/>
      <c r="DZ117" s="333"/>
      <c r="EA117" s="333"/>
      <c r="EB117" s="333"/>
      <c r="EC117" s="333"/>
      <c r="ED117" s="333"/>
      <c r="EE117" s="333"/>
      <c r="EF117" s="333"/>
      <c r="EG117" s="333"/>
      <c r="EH117" s="333"/>
      <c r="EI117" s="333"/>
      <c r="EJ117" s="333"/>
      <c r="EK117" s="333"/>
      <c r="EL117" s="333"/>
      <c r="EM117" s="333"/>
      <c r="EN117" s="333"/>
      <c r="EO117" s="333"/>
      <c r="EP117" s="333"/>
      <c r="EQ117" s="333"/>
      <c r="ER117" s="333"/>
      <c r="ES117" s="333"/>
      <c r="ET117" s="333"/>
      <c r="EU117" s="333"/>
      <c r="EV117" s="333"/>
      <c r="EW117" s="333"/>
      <c r="EX117" s="333"/>
      <c r="EY117" s="333"/>
      <c r="EZ117" s="333"/>
      <c r="FA117" s="333"/>
      <c r="FB117" s="333"/>
      <c r="FC117" s="333"/>
      <c r="FD117" s="333"/>
      <c r="FE117" s="333"/>
      <c r="FF117" s="333"/>
      <c r="FG117" s="333"/>
      <c r="FH117" s="333"/>
      <c r="FI117" s="333"/>
      <c r="FJ117" s="333"/>
      <c r="FK117" s="333"/>
      <c r="FL117" s="333"/>
      <c r="FM117" s="333"/>
      <c r="FN117" s="333"/>
      <c r="FO117" s="333"/>
      <c r="FP117" s="333"/>
      <c r="FQ117" s="333"/>
      <c r="FR117" s="333"/>
      <c r="FS117" s="333"/>
      <c r="FT117" s="333"/>
      <c r="FU117" s="333"/>
      <c r="FV117" s="333"/>
      <c r="FW117" s="333"/>
      <c r="FX117" s="333"/>
      <c r="FY117" s="333"/>
      <c r="FZ117" s="333"/>
      <c r="GA117" s="333"/>
      <c r="GB117" s="333"/>
    </row>
    <row r="118" s="200" customFormat="1" ht="81" spans="1:184">
      <c r="A118" s="94"/>
      <c r="B118" s="278"/>
      <c r="C118" s="141" t="s">
        <v>356</v>
      </c>
      <c r="D118" s="142"/>
      <c r="E118" s="194" t="s">
        <v>300</v>
      </c>
      <c r="F118" s="95" t="s">
        <v>33</v>
      </c>
      <c r="G118" s="95" t="s">
        <v>34</v>
      </c>
      <c r="H118" s="95" t="s">
        <v>34</v>
      </c>
      <c r="I118" s="98"/>
      <c r="J118" s="190"/>
      <c r="K118" s="194" t="s">
        <v>34</v>
      </c>
      <c r="L118" s="313">
        <v>5000</v>
      </c>
      <c r="M118" s="102">
        <f>IF(I118=1,L118*J118,0)</f>
        <v>0</v>
      </c>
      <c r="N118" s="213"/>
      <c r="O118" s="213" t="s">
        <v>273</v>
      </c>
      <c r="P118" s="213" t="s">
        <v>25</v>
      </c>
      <c r="Q118" s="335"/>
      <c r="R118" s="105" t="s">
        <v>357</v>
      </c>
      <c r="S118" s="105" t="s">
        <v>304</v>
      </c>
      <c r="T118" s="272"/>
      <c r="U118" s="332"/>
      <c r="V118" s="332"/>
      <c r="W118" s="332"/>
      <c r="X118" s="332"/>
      <c r="Y118" s="332"/>
      <c r="Z118" s="332"/>
      <c r="AA118" s="332"/>
      <c r="AB118" s="332"/>
      <c r="AC118" s="333"/>
      <c r="AD118" s="333"/>
      <c r="AE118" s="333"/>
      <c r="AF118" s="333"/>
      <c r="AG118" s="333"/>
      <c r="AH118" s="333"/>
      <c r="AI118" s="333"/>
      <c r="AJ118" s="333"/>
      <c r="AK118" s="333"/>
      <c r="AL118" s="333"/>
      <c r="AM118" s="333"/>
      <c r="AN118" s="333"/>
      <c r="AO118" s="333"/>
      <c r="AP118" s="333"/>
      <c r="AQ118" s="333"/>
      <c r="AR118" s="333"/>
      <c r="AS118" s="333"/>
      <c r="AT118" s="333"/>
      <c r="AU118" s="333"/>
      <c r="AV118" s="333"/>
      <c r="AW118" s="333"/>
      <c r="AX118" s="333"/>
      <c r="AY118" s="333"/>
      <c r="AZ118" s="333"/>
      <c r="BA118" s="333"/>
      <c r="BB118" s="333"/>
      <c r="BC118" s="333"/>
      <c r="BD118" s="333"/>
      <c r="BE118" s="333"/>
      <c r="BF118" s="333"/>
      <c r="BG118" s="333"/>
      <c r="BH118" s="333"/>
      <c r="BI118" s="333"/>
      <c r="BJ118" s="333"/>
      <c r="BK118" s="333"/>
      <c r="BL118" s="333"/>
      <c r="BM118" s="333"/>
      <c r="BN118" s="333"/>
      <c r="BO118" s="333"/>
      <c r="BP118" s="333"/>
      <c r="BQ118" s="333"/>
      <c r="BR118" s="333"/>
      <c r="BS118" s="333"/>
      <c r="BT118" s="333"/>
      <c r="BU118" s="333"/>
      <c r="BV118" s="333"/>
      <c r="BW118" s="333"/>
      <c r="BX118" s="333"/>
      <c r="BY118" s="333"/>
      <c r="BZ118" s="333"/>
      <c r="CA118" s="333"/>
      <c r="CB118" s="333"/>
      <c r="CC118" s="333"/>
      <c r="CD118" s="333"/>
      <c r="CE118" s="333"/>
      <c r="CF118" s="333"/>
      <c r="CG118" s="333"/>
      <c r="CH118" s="333"/>
      <c r="CI118" s="333"/>
      <c r="CJ118" s="333"/>
      <c r="CK118" s="333"/>
      <c r="CL118" s="333"/>
      <c r="CM118" s="333"/>
      <c r="CN118" s="333"/>
      <c r="CO118" s="333"/>
      <c r="CP118" s="333"/>
      <c r="CQ118" s="333"/>
      <c r="CR118" s="333"/>
      <c r="CS118" s="333"/>
      <c r="CT118" s="333"/>
      <c r="CU118" s="333"/>
      <c r="CV118" s="333"/>
      <c r="CW118" s="333"/>
      <c r="CX118" s="333"/>
      <c r="CY118" s="333"/>
      <c r="CZ118" s="333"/>
      <c r="DA118" s="333"/>
      <c r="DB118" s="333"/>
      <c r="DC118" s="333"/>
      <c r="DD118" s="333"/>
      <c r="DE118" s="333"/>
      <c r="DF118" s="333"/>
      <c r="DG118" s="333"/>
      <c r="DH118" s="333"/>
      <c r="DI118" s="333"/>
      <c r="DJ118" s="333"/>
      <c r="DK118" s="333"/>
      <c r="DL118" s="333"/>
      <c r="DM118" s="333"/>
      <c r="DN118" s="333"/>
      <c r="DO118" s="333"/>
      <c r="DP118" s="333"/>
      <c r="DQ118" s="333"/>
      <c r="DR118" s="333"/>
      <c r="DS118" s="333"/>
      <c r="DT118" s="333"/>
      <c r="DU118" s="333"/>
      <c r="DV118" s="333"/>
      <c r="DW118" s="333"/>
      <c r="DX118" s="333"/>
      <c r="DY118" s="333"/>
      <c r="DZ118" s="333"/>
      <c r="EA118" s="333"/>
      <c r="EB118" s="333"/>
      <c r="EC118" s="333"/>
      <c r="ED118" s="333"/>
      <c r="EE118" s="333"/>
      <c r="EF118" s="333"/>
      <c r="EG118" s="333"/>
      <c r="EH118" s="333"/>
      <c r="EI118" s="333"/>
      <c r="EJ118" s="333"/>
      <c r="EK118" s="333"/>
      <c r="EL118" s="333"/>
      <c r="EM118" s="333"/>
      <c r="EN118" s="333"/>
      <c r="EO118" s="333"/>
      <c r="EP118" s="333"/>
      <c r="EQ118" s="333"/>
      <c r="ER118" s="333"/>
      <c r="ES118" s="333"/>
      <c r="ET118" s="333"/>
      <c r="EU118" s="333"/>
      <c r="EV118" s="333"/>
      <c r="EW118" s="333"/>
      <c r="EX118" s="333"/>
      <c r="EY118" s="333"/>
      <c r="EZ118" s="333"/>
      <c r="FA118" s="333"/>
      <c r="FB118" s="333"/>
      <c r="FC118" s="333"/>
      <c r="FD118" s="333"/>
      <c r="FE118" s="333"/>
      <c r="FF118" s="333"/>
      <c r="FG118" s="333"/>
      <c r="FH118" s="333"/>
      <c r="FI118" s="333"/>
      <c r="FJ118" s="333"/>
      <c r="FK118" s="333"/>
      <c r="FL118" s="333"/>
      <c r="FM118" s="333"/>
      <c r="FN118" s="333"/>
      <c r="FO118" s="333"/>
      <c r="FP118" s="333"/>
      <c r="FQ118" s="333"/>
      <c r="FR118" s="333"/>
      <c r="FS118" s="333"/>
      <c r="FT118" s="333"/>
      <c r="FU118" s="333"/>
      <c r="FV118" s="333"/>
      <c r="FW118" s="333"/>
      <c r="FX118" s="333"/>
      <c r="FY118" s="333"/>
      <c r="FZ118" s="333"/>
      <c r="GA118" s="333"/>
      <c r="GB118" s="333"/>
    </row>
    <row r="119" s="200" customFormat="1" ht="202.5" spans="1:184">
      <c r="A119" s="94"/>
      <c r="B119" s="278"/>
      <c r="C119" s="141" t="s">
        <v>358</v>
      </c>
      <c r="D119" s="142"/>
      <c r="E119" s="323" t="s">
        <v>294</v>
      </c>
      <c r="F119" s="235" t="s">
        <v>33</v>
      </c>
      <c r="G119" s="235" t="s">
        <v>34</v>
      </c>
      <c r="H119" s="97">
        <v>15000</v>
      </c>
      <c r="I119" s="98"/>
      <c r="J119" s="274"/>
      <c r="K119" s="336" t="s">
        <v>34</v>
      </c>
      <c r="L119" s="336" t="s">
        <v>34</v>
      </c>
      <c r="M119" s="102">
        <f>IF(I119=1,H119,0)</f>
        <v>0</v>
      </c>
      <c r="N119" s="211" t="s">
        <v>359</v>
      </c>
      <c r="O119" s="211"/>
      <c r="P119" s="335"/>
      <c r="Q119" s="335"/>
      <c r="R119" s="105" t="s">
        <v>360</v>
      </c>
      <c r="S119" s="337"/>
      <c r="T119" s="272"/>
      <c r="U119" s="332"/>
      <c r="V119" s="332"/>
      <c r="W119" s="332"/>
      <c r="X119" s="332"/>
      <c r="Y119" s="332"/>
      <c r="Z119" s="332"/>
      <c r="AA119" s="332"/>
      <c r="AB119" s="332"/>
      <c r="AC119" s="333"/>
      <c r="AD119" s="333"/>
      <c r="AE119" s="333"/>
      <c r="AF119" s="333"/>
      <c r="AG119" s="333"/>
      <c r="AH119" s="333"/>
      <c r="AI119" s="333"/>
      <c r="AJ119" s="333"/>
      <c r="AK119" s="333"/>
      <c r="AL119" s="333"/>
      <c r="AM119" s="333"/>
      <c r="AN119" s="333"/>
      <c r="AO119" s="333"/>
      <c r="AP119" s="333"/>
      <c r="AQ119" s="333"/>
      <c r="AR119" s="333"/>
      <c r="AS119" s="333"/>
      <c r="AT119" s="333"/>
      <c r="AU119" s="333"/>
      <c r="AV119" s="333"/>
      <c r="AW119" s="333"/>
      <c r="AX119" s="333"/>
      <c r="AY119" s="333"/>
      <c r="AZ119" s="333"/>
      <c r="BA119" s="333"/>
      <c r="BB119" s="333"/>
      <c r="BC119" s="333"/>
      <c r="BD119" s="333"/>
      <c r="BE119" s="333"/>
      <c r="BF119" s="333"/>
      <c r="BG119" s="333"/>
      <c r="BH119" s="333"/>
      <c r="BI119" s="333"/>
      <c r="BJ119" s="333"/>
      <c r="BK119" s="333"/>
      <c r="BL119" s="333"/>
      <c r="BM119" s="333"/>
      <c r="BN119" s="333"/>
      <c r="BO119" s="333"/>
      <c r="BP119" s="333"/>
      <c r="BQ119" s="333"/>
      <c r="BR119" s="333"/>
      <c r="BS119" s="333"/>
      <c r="BT119" s="333"/>
      <c r="BU119" s="333"/>
      <c r="BV119" s="333"/>
      <c r="BW119" s="333"/>
      <c r="BX119" s="333"/>
      <c r="BY119" s="333"/>
      <c r="BZ119" s="333"/>
      <c r="CA119" s="333"/>
      <c r="CB119" s="333"/>
      <c r="CC119" s="333"/>
      <c r="CD119" s="333"/>
      <c r="CE119" s="333"/>
      <c r="CF119" s="333"/>
      <c r="CG119" s="333"/>
      <c r="CH119" s="333"/>
      <c r="CI119" s="333"/>
      <c r="CJ119" s="333"/>
      <c r="CK119" s="333"/>
      <c r="CL119" s="333"/>
      <c r="CM119" s="333"/>
      <c r="CN119" s="333"/>
      <c r="CO119" s="333"/>
      <c r="CP119" s="333"/>
      <c r="CQ119" s="333"/>
      <c r="CR119" s="333"/>
      <c r="CS119" s="333"/>
      <c r="CT119" s="333"/>
      <c r="CU119" s="333"/>
      <c r="CV119" s="333"/>
      <c r="CW119" s="333"/>
      <c r="CX119" s="333"/>
      <c r="CY119" s="333"/>
      <c r="CZ119" s="333"/>
      <c r="DA119" s="333"/>
      <c r="DB119" s="333"/>
      <c r="DC119" s="333"/>
      <c r="DD119" s="333"/>
      <c r="DE119" s="333"/>
      <c r="DF119" s="333"/>
      <c r="DG119" s="333"/>
      <c r="DH119" s="333"/>
      <c r="DI119" s="333"/>
      <c r="DJ119" s="333"/>
      <c r="DK119" s="333"/>
      <c r="DL119" s="333"/>
      <c r="DM119" s="333"/>
      <c r="DN119" s="333"/>
      <c r="DO119" s="333"/>
      <c r="DP119" s="333"/>
      <c r="DQ119" s="333"/>
      <c r="DR119" s="333"/>
      <c r="DS119" s="333"/>
      <c r="DT119" s="333"/>
      <c r="DU119" s="333"/>
      <c r="DV119" s="333"/>
      <c r="DW119" s="333"/>
      <c r="DX119" s="333"/>
      <c r="DY119" s="333"/>
      <c r="DZ119" s="333"/>
      <c r="EA119" s="333"/>
      <c r="EB119" s="333"/>
      <c r="EC119" s="333"/>
      <c r="ED119" s="333"/>
      <c r="EE119" s="333"/>
      <c r="EF119" s="333"/>
      <c r="EG119" s="333"/>
      <c r="EH119" s="333"/>
      <c r="EI119" s="333"/>
      <c r="EJ119" s="333"/>
      <c r="EK119" s="333"/>
      <c r="EL119" s="333"/>
      <c r="EM119" s="333"/>
      <c r="EN119" s="333"/>
      <c r="EO119" s="333"/>
      <c r="EP119" s="333"/>
      <c r="EQ119" s="333"/>
      <c r="ER119" s="333"/>
      <c r="ES119" s="333"/>
      <c r="ET119" s="333"/>
      <c r="EU119" s="333"/>
      <c r="EV119" s="333"/>
      <c r="EW119" s="333"/>
      <c r="EX119" s="333"/>
      <c r="EY119" s="333"/>
      <c r="EZ119" s="333"/>
      <c r="FA119" s="333"/>
      <c r="FB119" s="333"/>
      <c r="FC119" s="333"/>
      <c r="FD119" s="333"/>
      <c r="FE119" s="333"/>
      <c r="FF119" s="333"/>
      <c r="FG119" s="333"/>
      <c r="FH119" s="333"/>
      <c r="FI119" s="333"/>
      <c r="FJ119" s="333"/>
      <c r="FK119" s="333"/>
      <c r="FL119" s="333"/>
      <c r="FM119" s="333"/>
      <c r="FN119" s="333"/>
      <c r="FO119" s="333"/>
      <c r="FP119" s="333"/>
      <c r="FQ119" s="333"/>
      <c r="FR119" s="333"/>
      <c r="FS119" s="333"/>
      <c r="FT119" s="333"/>
      <c r="FU119" s="333"/>
      <c r="FV119" s="333"/>
      <c r="FW119" s="333"/>
      <c r="FX119" s="333"/>
      <c r="FY119" s="333"/>
      <c r="FZ119" s="333"/>
      <c r="GA119" s="333"/>
      <c r="GB119" s="333"/>
    </row>
    <row r="120" s="200" customFormat="1" spans="1:184">
      <c r="A120" s="94"/>
      <c r="B120" s="212" t="s">
        <v>361</v>
      </c>
      <c r="C120" s="338" t="s">
        <v>361</v>
      </c>
      <c r="D120" s="278"/>
      <c r="E120" s="233" t="s">
        <v>362</v>
      </c>
      <c r="F120" s="233" t="s">
        <v>33</v>
      </c>
      <c r="G120" s="266">
        <v>1</v>
      </c>
      <c r="H120" s="267">
        <v>3000</v>
      </c>
      <c r="I120" s="339"/>
      <c r="J120" s="340"/>
      <c r="K120" s="341" t="s">
        <v>363</v>
      </c>
      <c r="L120" s="270">
        <v>1500</v>
      </c>
      <c r="M120" s="342">
        <f>IF(AND(I120=1,J120=1),H120,IF(AND(I120=1,J120&gt;=2,J120&lt;=20),H120+L120*(J120-1),IF(AND(I120=1,J120&gt;20,J120&lt;=50),H120+L120*19+L121*(J120-20),IF(AND(I120=1,J120&gt;50),H120+L120*19+L121*30+L122*(J120-50),0))))</f>
        <v>0</v>
      </c>
      <c r="N120" s="196"/>
      <c r="O120" s="256"/>
      <c r="P120" s="196"/>
      <c r="Q120" s="256"/>
      <c r="R120" s="209" t="s">
        <v>364</v>
      </c>
      <c r="S120" s="343" t="s">
        <v>365</v>
      </c>
      <c r="T120" s="272"/>
      <c r="U120" s="332"/>
      <c r="V120" s="332"/>
      <c r="W120" s="332"/>
      <c r="X120" s="332"/>
      <c r="Y120" s="332"/>
      <c r="Z120" s="332"/>
      <c r="AA120" s="332"/>
      <c r="AB120" s="332"/>
      <c r="AC120" s="333"/>
      <c r="AD120" s="333"/>
      <c r="AE120" s="333"/>
      <c r="AF120" s="333"/>
      <c r="AG120" s="333"/>
      <c r="AH120" s="333"/>
      <c r="AI120" s="333"/>
      <c r="AJ120" s="333"/>
      <c r="AK120" s="333"/>
      <c r="AL120" s="333"/>
      <c r="AM120" s="333"/>
      <c r="AN120" s="333"/>
      <c r="AO120" s="333"/>
      <c r="AP120" s="333"/>
      <c r="AQ120" s="333"/>
      <c r="AR120" s="333"/>
      <c r="AS120" s="333"/>
      <c r="AT120" s="333"/>
      <c r="AU120" s="333"/>
      <c r="AV120" s="333"/>
      <c r="AW120" s="333"/>
      <c r="AX120" s="333"/>
      <c r="AY120" s="333"/>
      <c r="AZ120" s="333"/>
      <c r="BA120" s="333"/>
      <c r="BB120" s="333"/>
      <c r="BC120" s="333"/>
      <c r="BD120" s="333"/>
      <c r="BE120" s="333"/>
      <c r="BF120" s="333"/>
      <c r="BG120" s="333"/>
      <c r="BH120" s="333"/>
      <c r="BI120" s="333"/>
      <c r="BJ120" s="333"/>
      <c r="BK120" s="333"/>
      <c r="BL120" s="333"/>
      <c r="BM120" s="333"/>
      <c r="BN120" s="333"/>
      <c r="BO120" s="333"/>
      <c r="BP120" s="333"/>
      <c r="BQ120" s="333"/>
      <c r="BR120" s="333"/>
      <c r="BS120" s="333"/>
      <c r="BT120" s="333"/>
      <c r="BU120" s="333"/>
      <c r="BV120" s="333"/>
      <c r="BW120" s="333"/>
      <c r="BX120" s="333"/>
      <c r="BY120" s="333"/>
      <c r="BZ120" s="333"/>
      <c r="CA120" s="333"/>
      <c r="CB120" s="333"/>
      <c r="CC120" s="333"/>
      <c r="CD120" s="333"/>
      <c r="CE120" s="333"/>
      <c r="CF120" s="333"/>
      <c r="CG120" s="333"/>
      <c r="CH120" s="333"/>
      <c r="CI120" s="333"/>
      <c r="CJ120" s="333"/>
      <c r="CK120" s="333"/>
      <c r="CL120" s="333"/>
      <c r="CM120" s="333"/>
      <c r="CN120" s="333"/>
      <c r="CO120" s="333"/>
      <c r="CP120" s="333"/>
      <c r="CQ120" s="333"/>
      <c r="CR120" s="333"/>
      <c r="CS120" s="333"/>
      <c r="CT120" s="333"/>
      <c r="CU120" s="333"/>
      <c r="CV120" s="333"/>
      <c r="CW120" s="333"/>
      <c r="CX120" s="333"/>
      <c r="CY120" s="333"/>
      <c r="CZ120" s="333"/>
      <c r="DA120" s="333"/>
      <c r="DB120" s="333"/>
      <c r="DC120" s="333"/>
      <c r="DD120" s="333"/>
      <c r="DE120" s="333"/>
      <c r="DF120" s="333"/>
      <c r="DG120" s="333"/>
      <c r="DH120" s="333"/>
      <c r="DI120" s="333"/>
      <c r="DJ120" s="333"/>
      <c r="DK120" s="333"/>
      <c r="DL120" s="333"/>
      <c r="DM120" s="333"/>
      <c r="DN120" s="333"/>
      <c r="DO120" s="333"/>
      <c r="DP120" s="333"/>
      <c r="DQ120" s="333"/>
      <c r="DR120" s="333"/>
      <c r="DS120" s="333"/>
      <c r="DT120" s="333"/>
      <c r="DU120" s="333"/>
      <c r="DV120" s="333"/>
      <c r="DW120" s="333"/>
      <c r="DX120" s="333"/>
      <c r="DY120" s="333"/>
      <c r="DZ120" s="333"/>
      <c r="EA120" s="333"/>
      <c r="EB120" s="333"/>
      <c r="EC120" s="333"/>
      <c r="ED120" s="333"/>
      <c r="EE120" s="333"/>
      <c r="EF120" s="333"/>
      <c r="EG120" s="333"/>
      <c r="EH120" s="333"/>
      <c r="EI120" s="333"/>
      <c r="EJ120" s="333"/>
      <c r="EK120" s="333"/>
      <c r="EL120" s="333"/>
      <c r="EM120" s="333"/>
      <c r="EN120" s="333"/>
      <c r="EO120" s="333"/>
      <c r="EP120" s="333"/>
      <c r="EQ120" s="333"/>
      <c r="ER120" s="333"/>
      <c r="ES120" s="333"/>
      <c r="ET120" s="333"/>
      <c r="EU120" s="333"/>
      <c r="EV120" s="333"/>
      <c r="EW120" s="333"/>
      <c r="EX120" s="333"/>
      <c r="EY120" s="333"/>
      <c r="EZ120" s="333"/>
      <c r="FA120" s="333"/>
      <c r="FB120" s="333"/>
      <c r="FC120" s="333"/>
      <c r="FD120" s="333"/>
      <c r="FE120" s="333"/>
      <c r="FF120" s="333"/>
      <c r="FG120" s="333"/>
      <c r="FH120" s="333"/>
      <c r="FI120" s="333"/>
      <c r="FJ120" s="333"/>
      <c r="FK120" s="333"/>
      <c r="FL120" s="333"/>
      <c r="FM120" s="333"/>
      <c r="FN120" s="333"/>
      <c r="FO120" s="333"/>
      <c r="FP120" s="333"/>
      <c r="FQ120" s="333"/>
      <c r="FR120" s="333"/>
      <c r="FS120" s="333"/>
      <c r="FT120" s="333"/>
      <c r="FU120" s="333"/>
      <c r="FV120" s="333"/>
      <c r="FW120" s="333"/>
      <c r="FX120" s="333"/>
      <c r="FY120" s="333"/>
      <c r="FZ120" s="333"/>
      <c r="GA120" s="333"/>
      <c r="GB120" s="333"/>
    </row>
    <row r="121" s="200" customFormat="1" spans="1:184">
      <c r="A121" s="94"/>
      <c r="B121" s="202"/>
      <c r="C121" s="338"/>
      <c r="D121" s="278"/>
      <c r="E121" s="96"/>
      <c r="F121" s="96"/>
      <c r="G121" s="95"/>
      <c r="H121" s="179"/>
      <c r="I121" s="251"/>
      <c r="J121" s="340"/>
      <c r="K121" s="161" t="s">
        <v>316</v>
      </c>
      <c r="L121" s="161">
        <v>1000</v>
      </c>
      <c r="M121" s="342"/>
      <c r="N121" s="196"/>
      <c r="O121" s="259"/>
      <c r="P121" s="196"/>
      <c r="Q121" s="259"/>
      <c r="R121" s="209"/>
      <c r="S121" s="302"/>
      <c r="T121" s="272"/>
      <c r="U121" s="332"/>
      <c r="V121" s="332"/>
      <c r="W121" s="332"/>
      <c r="X121" s="332"/>
      <c r="Y121" s="332"/>
      <c r="Z121" s="332"/>
      <c r="AA121" s="332"/>
      <c r="AB121" s="332"/>
      <c r="AC121" s="333"/>
      <c r="AD121" s="333"/>
      <c r="AE121" s="333"/>
      <c r="AF121" s="333"/>
      <c r="AG121" s="333"/>
      <c r="AH121" s="333"/>
      <c r="AI121" s="333"/>
      <c r="AJ121" s="333"/>
      <c r="AK121" s="333"/>
      <c r="AL121" s="333"/>
      <c r="AM121" s="333"/>
      <c r="AN121" s="333"/>
      <c r="AO121" s="333"/>
      <c r="AP121" s="333"/>
      <c r="AQ121" s="333"/>
      <c r="AR121" s="333"/>
      <c r="AS121" s="333"/>
      <c r="AT121" s="333"/>
      <c r="AU121" s="333"/>
      <c r="AV121" s="333"/>
      <c r="AW121" s="333"/>
      <c r="AX121" s="333"/>
      <c r="AY121" s="333"/>
      <c r="AZ121" s="333"/>
      <c r="BA121" s="333"/>
      <c r="BB121" s="333"/>
      <c r="BC121" s="333"/>
      <c r="BD121" s="333"/>
      <c r="BE121" s="333"/>
      <c r="BF121" s="333"/>
      <c r="BG121" s="333"/>
      <c r="BH121" s="333"/>
      <c r="BI121" s="333"/>
      <c r="BJ121" s="333"/>
      <c r="BK121" s="333"/>
      <c r="BL121" s="333"/>
      <c r="BM121" s="333"/>
      <c r="BN121" s="333"/>
      <c r="BO121" s="333"/>
      <c r="BP121" s="333"/>
      <c r="BQ121" s="333"/>
      <c r="BR121" s="333"/>
      <c r="BS121" s="333"/>
      <c r="BT121" s="333"/>
      <c r="BU121" s="333"/>
      <c r="BV121" s="333"/>
      <c r="BW121" s="333"/>
      <c r="BX121" s="333"/>
      <c r="BY121" s="333"/>
      <c r="BZ121" s="333"/>
      <c r="CA121" s="333"/>
      <c r="CB121" s="333"/>
      <c r="CC121" s="333"/>
      <c r="CD121" s="333"/>
      <c r="CE121" s="333"/>
      <c r="CF121" s="333"/>
      <c r="CG121" s="333"/>
      <c r="CH121" s="333"/>
      <c r="CI121" s="333"/>
      <c r="CJ121" s="333"/>
      <c r="CK121" s="333"/>
      <c r="CL121" s="333"/>
      <c r="CM121" s="333"/>
      <c r="CN121" s="333"/>
      <c r="CO121" s="333"/>
      <c r="CP121" s="333"/>
      <c r="CQ121" s="333"/>
      <c r="CR121" s="333"/>
      <c r="CS121" s="333"/>
      <c r="CT121" s="333"/>
      <c r="CU121" s="333"/>
      <c r="CV121" s="333"/>
      <c r="CW121" s="333"/>
      <c r="CX121" s="333"/>
      <c r="CY121" s="333"/>
      <c r="CZ121" s="333"/>
      <c r="DA121" s="333"/>
      <c r="DB121" s="333"/>
      <c r="DC121" s="333"/>
      <c r="DD121" s="333"/>
      <c r="DE121" s="333"/>
      <c r="DF121" s="333"/>
      <c r="DG121" s="333"/>
      <c r="DH121" s="333"/>
      <c r="DI121" s="333"/>
      <c r="DJ121" s="333"/>
      <c r="DK121" s="333"/>
      <c r="DL121" s="333"/>
      <c r="DM121" s="333"/>
      <c r="DN121" s="333"/>
      <c r="DO121" s="333"/>
      <c r="DP121" s="333"/>
      <c r="DQ121" s="333"/>
      <c r="DR121" s="333"/>
      <c r="DS121" s="333"/>
      <c r="DT121" s="333"/>
      <c r="DU121" s="333"/>
      <c r="DV121" s="333"/>
      <c r="DW121" s="333"/>
      <c r="DX121" s="333"/>
      <c r="DY121" s="333"/>
      <c r="DZ121" s="333"/>
      <c r="EA121" s="333"/>
      <c r="EB121" s="333"/>
      <c r="EC121" s="333"/>
      <c r="ED121" s="333"/>
      <c r="EE121" s="333"/>
      <c r="EF121" s="333"/>
      <c r="EG121" s="333"/>
      <c r="EH121" s="333"/>
      <c r="EI121" s="333"/>
      <c r="EJ121" s="333"/>
      <c r="EK121" s="333"/>
      <c r="EL121" s="333"/>
      <c r="EM121" s="333"/>
      <c r="EN121" s="333"/>
      <c r="EO121" s="333"/>
      <c r="EP121" s="333"/>
      <c r="EQ121" s="333"/>
      <c r="ER121" s="333"/>
      <c r="ES121" s="333"/>
      <c r="ET121" s="333"/>
      <c r="EU121" s="333"/>
      <c r="EV121" s="333"/>
      <c r="EW121" s="333"/>
      <c r="EX121" s="333"/>
      <c r="EY121" s="333"/>
      <c r="EZ121" s="333"/>
      <c r="FA121" s="333"/>
      <c r="FB121" s="333"/>
      <c r="FC121" s="333"/>
      <c r="FD121" s="333"/>
      <c r="FE121" s="333"/>
      <c r="FF121" s="333"/>
      <c r="FG121" s="333"/>
      <c r="FH121" s="333"/>
      <c r="FI121" s="333"/>
      <c r="FJ121" s="333"/>
      <c r="FK121" s="333"/>
      <c r="FL121" s="333"/>
      <c r="FM121" s="333"/>
      <c r="FN121" s="333"/>
      <c r="FO121" s="333"/>
      <c r="FP121" s="333"/>
      <c r="FQ121" s="333"/>
      <c r="FR121" s="333"/>
      <c r="FS121" s="333"/>
      <c r="FT121" s="333"/>
      <c r="FU121" s="333"/>
      <c r="FV121" s="333"/>
      <c r="FW121" s="333"/>
      <c r="FX121" s="333"/>
      <c r="FY121" s="333"/>
      <c r="FZ121" s="333"/>
      <c r="GA121" s="333"/>
      <c r="GB121" s="333"/>
    </row>
    <row r="122" s="200" customFormat="1" spans="1:184">
      <c r="A122" s="94"/>
      <c r="B122" s="202"/>
      <c r="C122" s="245"/>
      <c r="D122" s="246"/>
      <c r="E122" s="96"/>
      <c r="F122" s="96"/>
      <c r="G122" s="95"/>
      <c r="H122" s="344"/>
      <c r="I122" s="251"/>
      <c r="J122" s="345"/>
      <c r="K122" s="174" t="s">
        <v>317</v>
      </c>
      <c r="L122" s="346">
        <v>500</v>
      </c>
      <c r="M122" s="347"/>
      <c r="N122" s="196"/>
      <c r="O122" s="260"/>
      <c r="P122" s="196"/>
      <c r="Q122" s="260"/>
      <c r="R122" s="209"/>
      <c r="S122" s="302"/>
      <c r="T122" s="272"/>
      <c r="U122" s="332"/>
      <c r="V122" s="332"/>
      <c r="W122" s="332"/>
      <c r="X122" s="332"/>
      <c r="Y122" s="332"/>
      <c r="Z122" s="332"/>
      <c r="AA122" s="332"/>
      <c r="AB122" s="332"/>
      <c r="AC122" s="333"/>
      <c r="AD122" s="333"/>
      <c r="AE122" s="333"/>
      <c r="AF122" s="333"/>
      <c r="AG122" s="333"/>
      <c r="AH122" s="333"/>
      <c r="AI122" s="333"/>
      <c r="AJ122" s="333"/>
      <c r="AK122" s="333"/>
      <c r="AL122" s="333"/>
      <c r="AM122" s="333"/>
      <c r="AN122" s="333"/>
      <c r="AO122" s="333"/>
      <c r="AP122" s="333"/>
      <c r="AQ122" s="333"/>
      <c r="AR122" s="333"/>
      <c r="AS122" s="333"/>
      <c r="AT122" s="333"/>
      <c r="AU122" s="333"/>
      <c r="AV122" s="333"/>
      <c r="AW122" s="333"/>
      <c r="AX122" s="333"/>
      <c r="AY122" s="333"/>
      <c r="AZ122" s="333"/>
      <c r="BA122" s="333"/>
      <c r="BB122" s="333"/>
      <c r="BC122" s="333"/>
      <c r="BD122" s="333"/>
      <c r="BE122" s="333"/>
      <c r="BF122" s="333"/>
      <c r="BG122" s="333"/>
      <c r="BH122" s="333"/>
      <c r="BI122" s="333"/>
      <c r="BJ122" s="333"/>
      <c r="BK122" s="333"/>
      <c r="BL122" s="333"/>
      <c r="BM122" s="333"/>
      <c r="BN122" s="333"/>
      <c r="BO122" s="333"/>
      <c r="BP122" s="333"/>
      <c r="BQ122" s="333"/>
      <c r="BR122" s="333"/>
      <c r="BS122" s="333"/>
      <c r="BT122" s="333"/>
      <c r="BU122" s="333"/>
      <c r="BV122" s="333"/>
      <c r="BW122" s="333"/>
      <c r="BX122" s="333"/>
      <c r="BY122" s="333"/>
      <c r="BZ122" s="333"/>
      <c r="CA122" s="333"/>
      <c r="CB122" s="333"/>
      <c r="CC122" s="333"/>
      <c r="CD122" s="333"/>
      <c r="CE122" s="333"/>
      <c r="CF122" s="333"/>
      <c r="CG122" s="333"/>
      <c r="CH122" s="333"/>
      <c r="CI122" s="333"/>
      <c r="CJ122" s="333"/>
      <c r="CK122" s="333"/>
      <c r="CL122" s="333"/>
      <c r="CM122" s="333"/>
      <c r="CN122" s="333"/>
      <c r="CO122" s="333"/>
      <c r="CP122" s="333"/>
      <c r="CQ122" s="333"/>
      <c r="CR122" s="333"/>
      <c r="CS122" s="333"/>
      <c r="CT122" s="333"/>
      <c r="CU122" s="333"/>
      <c r="CV122" s="333"/>
      <c r="CW122" s="333"/>
      <c r="CX122" s="333"/>
      <c r="CY122" s="333"/>
      <c r="CZ122" s="333"/>
      <c r="DA122" s="333"/>
      <c r="DB122" s="333"/>
      <c r="DC122" s="333"/>
      <c r="DD122" s="333"/>
      <c r="DE122" s="333"/>
      <c r="DF122" s="333"/>
      <c r="DG122" s="333"/>
      <c r="DH122" s="333"/>
      <c r="DI122" s="333"/>
      <c r="DJ122" s="333"/>
      <c r="DK122" s="333"/>
      <c r="DL122" s="333"/>
      <c r="DM122" s="333"/>
      <c r="DN122" s="333"/>
      <c r="DO122" s="333"/>
      <c r="DP122" s="333"/>
      <c r="DQ122" s="333"/>
      <c r="DR122" s="333"/>
      <c r="DS122" s="333"/>
      <c r="DT122" s="333"/>
      <c r="DU122" s="333"/>
      <c r="DV122" s="333"/>
      <c r="DW122" s="333"/>
      <c r="DX122" s="333"/>
      <c r="DY122" s="333"/>
      <c r="DZ122" s="333"/>
      <c r="EA122" s="333"/>
      <c r="EB122" s="333"/>
      <c r="EC122" s="333"/>
      <c r="ED122" s="333"/>
      <c r="EE122" s="333"/>
      <c r="EF122" s="333"/>
      <c r="EG122" s="333"/>
      <c r="EH122" s="333"/>
      <c r="EI122" s="333"/>
      <c r="EJ122" s="333"/>
      <c r="EK122" s="333"/>
      <c r="EL122" s="333"/>
      <c r="EM122" s="333"/>
      <c r="EN122" s="333"/>
      <c r="EO122" s="333"/>
      <c r="EP122" s="333"/>
      <c r="EQ122" s="333"/>
      <c r="ER122" s="333"/>
      <c r="ES122" s="333"/>
      <c r="ET122" s="333"/>
      <c r="EU122" s="333"/>
      <c r="EV122" s="333"/>
      <c r="EW122" s="333"/>
      <c r="EX122" s="333"/>
      <c r="EY122" s="333"/>
      <c r="EZ122" s="333"/>
      <c r="FA122" s="333"/>
      <c r="FB122" s="333"/>
      <c r="FC122" s="333"/>
      <c r="FD122" s="333"/>
      <c r="FE122" s="333"/>
      <c r="FF122" s="333"/>
      <c r="FG122" s="333"/>
      <c r="FH122" s="333"/>
      <c r="FI122" s="333"/>
      <c r="FJ122" s="333"/>
      <c r="FK122" s="333"/>
      <c r="FL122" s="333"/>
      <c r="FM122" s="333"/>
      <c r="FN122" s="333"/>
      <c r="FO122" s="333"/>
      <c r="FP122" s="333"/>
      <c r="FQ122" s="333"/>
      <c r="FR122" s="333"/>
      <c r="FS122" s="333"/>
      <c r="FT122" s="333"/>
      <c r="FU122" s="333"/>
      <c r="FV122" s="333"/>
      <c r="FW122" s="333"/>
      <c r="FX122" s="333"/>
      <c r="FY122" s="333"/>
      <c r="FZ122" s="333"/>
      <c r="GA122" s="333"/>
      <c r="GB122" s="333"/>
    </row>
    <row r="123" s="200" customFormat="1" ht="40.5" spans="1:184">
      <c r="A123" s="94"/>
      <c r="B123" s="220"/>
      <c r="C123" s="245" t="s">
        <v>366</v>
      </c>
      <c r="D123" s="246"/>
      <c r="E123" s="96" t="s">
        <v>294</v>
      </c>
      <c r="F123" s="95" t="s">
        <v>33</v>
      </c>
      <c r="G123" s="95" t="s">
        <v>34</v>
      </c>
      <c r="H123" s="313">
        <f>M120*30%</f>
        <v>0</v>
      </c>
      <c r="I123" s="98"/>
      <c r="J123" s="274"/>
      <c r="K123" s="336" t="s">
        <v>34</v>
      </c>
      <c r="L123" s="336" t="s">
        <v>34</v>
      </c>
      <c r="M123" s="102">
        <f>IF(I123=1,H123,0)</f>
        <v>0</v>
      </c>
      <c r="N123" s="196" t="s">
        <v>367</v>
      </c>
      <c r="O123" s="196"/>
      <c r="P123" s="196"/>
      <c r="Q123" s="196"/>
      <c r="R123" s="209" t="s">
        <v>368</v>
      </c>
      <c r="S123" s="302"/>
      <c r="T123" s="272"/>
      <c r="U123" s="332"/>
      <c r="V123" s="332"/>
      <c r="W123" s="332"/>
      <c r="X123" s="332"/>
      <c r="Y123" s="332"/>
      <c r="Z123" s="332"/>
      <c r="AA123" s="332"/>
      <c r="AB123" s="332"/>
      <c r="AC123" s="333"/>
      <c r="AD123" s="333"/>
      <c r="AE123" s="333"/>
      <c r="AF123" s="333"/>
      <c r="AG123" s="333"/>
      <c r="AH123" s="333"/>
      <c r="AI123" s="333"/>
      <c r="AJ123" s="333"/>
      <c r="AK123" s="333"/>
      <c r="AL123" s="333"/>
      <c r="AM123" s="333"/>
      <c r="AN123" s="333"/>
      <c r="AO123" s="333"/>
      <c r="AP123" s="333"/>
      <c r="AQ123" s="333"/>
      <c r="AR123" s="333"/>
      <c r="AS123" s="333"/>
      <c r="AT123" s="333"/>
      <c r="AU123" s="333"/>
      <c r="AV123" s="333"/>
      <c r="AW123" s="333"/>
      <c r="AX123" s="333"/>
      <c r="AY123" s="333"/>
      <c r="AZ123" s="333"/>
      <c r="BA123" s="333"/>
      <c r="BB123" s="333"/>
      <c r="BC123" s="333"/>
      <c r="BD123" s="333"/>
      <c r="BE123" s="333"/>
      <c r="BF123" s="333"/>
      <c r="BG123" s="333"/>
      <c r="BH123" s="333"/>
      <c r="BI123" s="333"/>
      <c r="BJ123" s="333"/>
      <c r="BK123" s="333"/>
      <c r="BL123" s="333"/>
      <c r="BM123" s="333"/>
      <c r="BN123" s="333"/>
      <c r="BO123" s="333"/>
      <c r="BP123" s="333"/>
      <c r="BQ123" s="333"/>
      <c r="BR123" s="333"/>
      <c r="BS123" s="333"/>
      <c r="BT123" s="333"/>
      <c r="BU123" s="333"/>
      <c r="BV123" s="333"/>
      <c r="BW123" s="333"/>
      <c r="BX123" s="333"/>
      <c r="BY123" s="333"/>
      <c r="BZ123" s="333"/>
      <c r="CA123" s="333"/>
      <c r="CB123" s="333"/>
      <c r="CC123" s="333"/>
      <c r="CD123" s="333"/>
      <c r="CE123" s="333"/>
      <c r="CF123" s="333"/>
      <c r="CG123" s="333"/>
      <c r="CH123" s="333"/>
      <c r="CI123" s="333"/>
      <c r="CJ123" s="333"/>
      <c r="CK123" s="333"/>
      <c r="CL123" s="333"/>
      <c r="CM123" s="333"/>
      <c r="CN123" s="333"/>
      <c r="CO123" s="333"/>
      <c r="CP123" s="333"/>
      <c r="CQ123" s="333"/>
      <c r="CR123" s="333"/>
      <c r="CS123" s="333"/>
      <c r="CT123" s="333"/>
      <c r="CU123" s="333"/>
      <c r="CV123" s="333"/>
      <c r="CW123" s="333"/>
      <c r="CX123" s="333"/>
      <c r="CY123" s="333"/>
      <c r="CZ123" s="333"/>
      <c r="DA123" s="333"/>
      <c r="DB123" s="333"/>
      <c r="DC123" s="333"/>
      <c r="DD123" s="333"/>
      <c r="DE123" s="333"/>
      <c r="DF123" s="333"/>
      <c r="DG123" s="333"/>
      <c r="DH123" s="333"/>
      <c r="DI123" s="333"/>
      <c r="DJ123" s="333"/>
      <c r="DK123" s="333"/>
      <c r="DL123" s="333"/>
      <c r="DM123" s="333"/>
      <c r="DN123" s="333"/>
      <c r="DO123" s="333"/>
      <c r="DP123" s="333"/>
      <c r="DQ123" s="333"/>
      <c r="DR123" s="333"/>
      <c r="DS123" s="333"/>
      <c r="DT123" s="333"/>
      <c r="DU123" s="333"/>
      <c r="DV123" s="333"/>
      <c r="DW123" s="333"/>
      <c r="DX123" s="333"/>
      <c r="DY123" s="333"/>
      <c r="DZ123" s="333"/>
      <c r="EA123" s="333"/>
      <c r="EB123" s="333"/>
      <c r="EC123" s="333"/>
      <c r="ED123" s="333"/>
      <c r="EE123" s="333"/>
      <c r="EF123" s="333"/>
      <c r="EG123" s="333"/>
      <c r="EH123" s="333"/>
      <c r="EI123" s="333"/>
      <c r="EJ123" s="333"/>
      <c r="EK123" s="333"/>
      <c r="EL123" s="333"/>
      <c r="EM123" s="333"/>
      <c r="EN123" s="333"/>
      <c r="EO123" s="333"/>
      <c r="EP123" s="333"/>
      <c r="EQ123" s="333"/>
      <c r="ER123" s="333"/>
      <c r="ES123" s="333"/>
      <c r="ET123" s="333"/>
      <c r="EU123" s="333"/>
      <c r="EV123" s="333"/>
      <c r="EW123" s="333"/>
      <c r="EX123" s="333"/>
      <c r="EY123" s="333"/>
      <c r="EZ123" s="333"/>
      <c r="FA123" s="333"/>
      <c r="FB123" s="333"/>
      <c r="FC123" s="333"/>
      <c r="FD123" s="333"/>
      <c r="FE123" s="333"/>
      <c r="FF123" s="333"/>
      <c r="FG123" s="333"/>
      <c r="FH123" s="333"/>
      <c r="FI123" s="333"/>
      <c r="FJ123" s="333"/>
      <c r="FK123" s="333"/>
      <c r="FL123" s="333"/>
      <c r="FM123" s="333"/>
      <c r="FN123" s="333"/>
      <c r="FO123" s="333"/>
      <c r="FP123" s="333"/>
      <c r="FQ123" s="333"/>
      <c r="FR123" s="333"/>
      <c r="FS123" s="333"/>
      <c r="FT123" s="333"/>
      <c r="FU123" s="333"/>
      <c r="FV123" s="333"/>
      <c r="FW123" s="333"/>
      <c r="FX123" s="333"/>
      <c r="FY123" s="333"/>
      <c r="FZ123" s="333"/>
      <c r="GA123" s="333"/>
      <c r="GB123" s="333"/>
    </row>
    <row r="124" s="200" customFormat="1" ht="141.75" spans="1:184">
      <c r="A124" s="94"/>
      <c r="B124" s="227" t="s">
        <v>369</v>
      </c>
      <c r="C124" s="141" t="s">
        <v>370</v>
      </c>
      <c r="D124" s="142"/>
      <c r="E124" s="323" t="s">
        <v>32</v>
      </c>
      <c r="F124" s="235" t="s">
        <v>33</v>
      </c>
      <c r="G124" s="235" t="s">
        <v>34</v>
      </c>
      <c r="H124" s="348">
        <v>12000</v>
      </c>
      <c r="I124" s="98"/>
      <c r="J124" s="190"/>
      <c r="K124" s="336" t="s">
        <v>371</v>
      </c>
      <c r="L124" s="348">
        <v>1200</v>
      </c>
      <c r="M124" s="149">
        <f>IF(I124=1,H124+J124*L124,0)</f>
        <v>0</v>
      </c>
      <c r="N124" s="306" t="s">
        <v>372</v>
      </c>
      <c r="O124" s="306"/>
      <c r="P124" s="349"/>
      <c r="Q124" s="349"/>
      <c r="R124" s="238" t="s">
        <v>373</v>
      </c>
      <c r="S124" s="350" t="s">
        <v>374</v>
      </c>
      <c r="T124" s="272"/>
      <c r="U124" s="332"/>
      <c r="V124" s="332"/>
      <c r="W124" s="332"/>
      <c r="X124" s="332"/>
      <c r="Y124" s="332"/>
      <c r="Z124" s="332"/>
      <c r="AA124" s="332"/>
      <c r="AB124" s="332"/>
      <c r="AC124" s="333"/>
      <c r="AD124" s="333"/>
      <c r="AE124" s="333"/>
      <c r="AF124" s="333"/>
      <c r="AG124" s="333"/>
      <c r="AH124" s="333"/>
      <c r="AI124" s="333"/>
      <c r="AJ124" s="333"/>
      <c r="AK124" s="333"/>
      <c r="AL124" s="333"/>
      <c r="AM124" s="333"/>
      <c r="AN124" s="333"/>
      <c r="AO124" s="333"/>
      <c r="AP124" s="333"/>
      <c r="AQ124" s="333"/>
      <c r="AR124" s="333"/>
      <c r="AS124" s="333"/>
      <c r="AT124" s="333"/>
      <c r="AU124" s="333"/>
      <c r="AV124" s="333"/>
      <c r="AW124" s="333"/>
      <c r="AX124" s="333"/>
      <c r="AY124" s="333"/>
      <c r="AZ124" s="333"/>
      <c r="BA124" s="333"/>
      <c r="BB124" s="333"/>
      <c r="BC124" s="333"/>
      <c r="BD124" s="333"/>
      <c r="BE124" s="333"/>
      <c r="BF124" s="333"/>
      <c r="BG124" s="333"/>
      <c r="BH124" s="333"/>
      <c r="BI124" s="333"/>
      <c r="BJ124" s="333"/>
      <c r="BK124" s="333"/>
      <c r="BL124" s="333"/>
      <c r="BM124" s="333"/>
      <c r="BN124" s="333"/>
      <c r="BO124" s="333"/>
      <c r="BP124" s="333"/>
      <c r="BQ124" s="333"/>
      <c r="BR124" s="333"/>
      <c r="BS124" s="333"/>
      <c r="BT124" s="333"/>
      <c r="BU124" s="333"/>
      <c r="BV124" s="333"/>
      <c r="BW124" s="333"/>
      <c r="BX124" s="333"/>
      <c r="BY124" s="333"/>
      <c r="BZ124" s="333"/>
      <c r="CA124" s="333"/>
      <c r="CB124" s="333"/>
      <c r="CC124" s="333"/>
      <c r="CD124" s="333"/>
      <c r="CE124" s="333"/>
      <c r="CF124" s="333"/>
      <c r="CG124" s="333"/>
      <c r="CH124" s="333"/>
      <c r="CI124" s="333"/>
      <c r="CJ124" s="333"/>
      <c r="CK124" s="333"/>
      <c r="CL124" s="333"/>
      <c r="CM124" s="333"/>
      <c r="CN124" s="333"/>
      <c r="CO124" s="333"/>
      <c r="CP124" s="333"/>
      <c r="CQ124" s="333"/>
      <c r="CR124" s="333"/>
      <c r="CS124" s="333"/>
      <c r="CT124" s="333"/>
      <c r="CU124" s="333"/>
      <c r="CV124" s="333"/>
      <c r="CW124" s="333"/>
      <c r="CX124" s="333"/>
      <c r="CY124" s="333"/>
      <c r="CZ124" s="333"/>
      <c r="DA124" s="333"/>
      <c r="DB124" s="333"/>
      <c r="DC124" s="333"/>
      <c r="DD124" s="333"/>
      <c r="DE124" s="333"/>
      <c r="DF124" s="333"/>
      <c r="DG124" s="333"/>
      <c r="DH124" s="333"/>
      <c r="DI124" s="333"/>
      <c r="DJ124" s="333"/>
      <c r="DK124" s="333"/>
      <c r="DL124" s="333"/>
      <c r="DM124" s="333"/>
      <c r="DN124" s="333"/>
      <c r="DO124" s="333"/>
      <c r="DP124" s="333"/>
      <c r="DQ124" s="333"/>
      <c r="DR124" s="333"/>
      <c r="DS124" s="333"/>
      <c r="DT124" s="333"/>
      <c r="DU124" s="333"/>
      <c r="DV124" s="333"/>
      <c r="DW124" s="333"/>
      <c r="DX124" s="333"/>
      <c r="DY124" s="333"/>
      <c r="DZ124" s="333"/>
      <c r="EA124" s="333"/>
      <c r="EB124" s="333"/>
      <c r="EC124" s="333"/>
      <c r="ED124" s="333"/>
      <c r="EE124" s="333"/>
      <c r="EF124" s="333"/>
      <c r="EG124" s="333"/>
      <c r="EH124" s="333"/>
      <c r="EI124" s="333"/>
      <c r="EJ124" s="333"/>
      <c r="EK124" s="333"/>
      <c r="EL124" s="333"/>
      <c r="EM124" s="333"/>
      <c r="EN124" s="333"/>
      <c r="EO124" s="333"/>
      <c r="EP124" s="333"/>
      <c r="EQ124" s="333"/>
      <c r="ER124" s="333"/>
      <c r="ES124" s="333"/>
      <c r="ET124" s="333"/>
      <c r="EU124" s="333"/>
      <c r="EV124" s="333"/>
      <c r="EW124" s="333"/>
      <c r="EX124" s="333"/>
      <c r="EY124" s="333"/>
      <c r="EZ124" s="333"/>
      <c r="FA124" s="333"/>
      <c r="FB124" s="333"/>
      <c r="FC124" s="333"/>
      <c r="FD124" s="333"/>
      <c r="FE124" s="333"/>
      <c r="FF124" s="333"/>
      <c r="FG124" s="333"/>
      <c r="FH124" s="333"/>
      <c r="FI124" s="333"/>
      <c r="FJ124" s="333"/>
      <c r="FK124" s="333"/>
      <c r="FL124" s="333"/>
      <c r="FM124" s="333"/>
      <c r="FN124" s="333"/>
      <c r="FO124" s="333"/>
      <c r="FP124" s="333"/>
      <c r="FQ124" s="333"/>
      <c r="FR124" s="333"/>
      <c r="FS124" s="333"/>
      <c r="FT124" s="333"/>
      <c r="FU124" s="333"/>
      <c r="FV124" s="333"/>
      <c r="FW124" s="333"/>
      <c r="FX124" s="333"/>
      <c r="FY124" s="333"/>
      <c r="FZ124" s="333"/>
      <c r="GA124" s="333"/>
      <c r="GB124" s="333"/>
    </row>
    <row r="125" s="200" customFormat="1" ht="101.25" spans="1:184">
      <c r="A125" s="94"/>
      <c r="B125" s="278"/>
      <c r="C125" s="141" t="s">
        <v>375</v>
      </c>
      <c r="D125" s="142"/>
      <c r="E125" s="323" t="s">
        <v>255</v>
      </c>
      <c r="F125" s="235" t="s">
        <v>33</v>
      </c>
      <c r="G125" s="235">
        <v>20</v>
      </c>
      <c r="H125" s="348">
        <v>2400</v>
      </c>
      <c r="I125" s="98"/>
      <c r="J125" s="190"/>
      <c r="K125" s="336" t="s">
        <v>376</v>
      </c>
      <c r="L125" s="351">
        <v>120</v>
      </c>
      <c r="M125" s="352">
        <f>IF(I125=1,H125+L125*(J125-G125),0)</f>
        <v>0</v>
      </c>
      <c r="N125" s="353" t="s">
        <v>377</v>
      </c>
      <c r="O125" s="353"/>
      <c r="P125" s="210"/>
      <c r="Q125" s="210"/>
      <c r="R125" s="240" t="s">
        <v>378</v>
      </c>
      <c r="S125" s="337"/>
      <c r="T125" s="272"/>
      <c r="U125" s="332"/>
      <c r="V125" s="332"/>
      <c r="W125" s="332"/>
      <c r="X125" s="332"/>
      <c r="Y125" s="332"/>
      <c r="Z125" s="332"/>
      <c r="AA125" s="332"/>
      <c r="AB125" s="332"/>
      <c r="AC125" s="333"/>
      <c r="AD125" s="333"/>
      <c r="AE125" s="333"/>
      <c r="AF125" s="333"/>
      <c r="AG125" s="333"/>
      <c r="AH125" s="333"/>
      <c r="AI125" s="333"/>
      <c r="AJ125" s="333"/>
      <c r="AK125" s="333"/>
      <c r="AL125" s="333"/>
      <c r="AM125" s="333"/>
      <c r="AN125" s="333"/>
      <c r="AO125" s="333"/>
      <c r="AP125" s="333"/>
      <c r="AQ125" s="333"/>
      <c r="AR125" s="333"/>
      <c r="AS125" s="333"/>
      <c r="AT125" s="333"/>
      <c r="AU125" s="333"/>
      <c r="AV125" s="333"/>
      <c r="AW125" s="333"/>
      <c r="AX125" s="333"/>
      <c r="AY125" s="333"/>
      <c r="AZ125" s="333"/>
      <c r="BA125" s="333"/>
      <c r="BB125" s="333"/>
      <c r="BC125" s="333"/>
      <c r="BD125" s="333"/>
      <c r="BE125" s="333"/>
      <c r="BF125" s="333"/>
      <c r="BG125" s="333"/>
      <c r="BH125" s="333"/>
      <c r="BI125" s="333"/>
      <c r="BJ125" s="333"/>
      <c r="BK125" s="333"/>
      <c r="BL125" s="333"/>
      <c r="BM125" s="333"/>
      <c r="BN125" s="333"/>
      <c r="BO125" s="333"/>
      <c r="BP125" s="333"/>
      <c r="BQ125" s="333"/>
      <c r="BR125" s="333"/>
      <c r="BS125" s="333"/>
      <c r="BT125" s="333"/>
      <c r="BU125" s="333"/>
      <c r="BV125" s="333"/>
      <c r="BW125" s="333"/>
      <c r="BX125" s="333"/>
      <c r="BY125" s="333"/>
      <c r="BZ125" s="333"/>
      <c r="CA125" s="333"/>
      <c r="CB125" s="333"/>
      <c r="CC125" s="333"/>
      <c r="CD125" s="333"/>
      <c r="CE125" s="333"/>
      <c r="CF125" s="333"/>
      <c r="CG125" s="333"/>
      <c r="CH125" s="333"/>
      <c r="CI125" s="333"/>
      <c r="CJ125" s="333"/>
      <c r="CK125" s="333"/>
      <c r="CL125" s="333"/>
      <c r="CM125" s="333"/>
      <c r="CN125" s="333"/>
      <c r="CO125" s="333"/>
      <c r="CP125" s="333"/>
      <c r="CQ125" s="333"/>
      <c r="CR125" s="333"/>
      <c r="CS125" s="333"/>
      <c r="CT125" s="333"/>
      <c r="CU125" s="333"/>
      <c r="CV125" s="333"/>
      <c r="CW125" s="333"/>
      <c r="CX125" s="333"/>
      <c r="CY125" s="333"/>
      <c r="CZ125" s="333"/>
      <c r="DA125" s="333"/>
      <c r="DB125" s="333"/>
      <c r="DC125" s="333"/>
      <c r="DD125" s="333"/>
      <c r="DE125" s="333"/>
      <c r="DF125" s="333"/>
      <c r="DG125" s="333"/>
      <c r="DH125" s="333"/>
      <c r="DI125" s="333"/>
      <c r="DJ125" s="333"/>
      <c r="DK125" s="333"/>
      <c r="DL125" s="333"/>
      <c r="DM125" s="333"/>
      <c r="DN125" s="333"/>
      <c r="DO125" s="333"/>
      <c r="DP125" s="333"/>
      <c r="DQ125" s="333"/>
      <c r="DR125" s="333"/>
      <c r="DS125" s="333"/>
      <c r="DT125" s="333"/>
      <c r="DU125" s="333"/>
      <c r="DV125" s="333"/>
      <c r="DW125" s="333"/>
      <c r="DX125" s="333"/>
      <c r="DY125" s="333"/>
      <c r="DZ125" s="333"/>
      <c r="EA125" s="333"/>
      <c r="EB125" s="333"/>
      <c r="EC125" s="333"/>
      <c r="ED125" s="333"/>
      <c r="EE125" s="333"/>
      <c r="EF125" s="333"/>
      <c r="EG125" s="333"/>
      <c r="EH125" s="333"/>
      <c r="EI125" s="333"/>
      <c r="EJ125" s="333"/>
      <c r="EK125" s="333"/>
      <c r="EL125" s="333"/>
      <c r="EM125" s="333"/>
      <c r="EN125" s="333"/>
      <c r="EO125" s="333"/>
      <c r="EP125" s="333"/>
      <c r="EQ125" s="333"/>
      <c r="ER125" s="333"/>
      <c r="ES125" s="333"/>
      <c r="ET125" s="333"/>
      <c r="EU125" s="333"/>
      <c r="EV125" s="333"/>
      <c r="EW125" s="333"/>
      <c r="EX125" s="333"/>
      <c r="EY125" s="333"/>
      <c r="EZ125" s="333"/>
      <c r="FA125" s="333"/>
      <c r="FB125" s="333"/>
      <c r="FC125" s="333"/>
      <c r="FD125" s="333"/>
      <c r="FE125" s="333"/>
      <c r="FF125" s="333"/>
      <c r="FG125" s="333"/>
      <c r="FH125" s="333"/>
      <c r="FI125" s="333"/>
      <c r="FJ125" s="333"/>
      <c r="FK125" s="333"/>
      <c r="FL125" s="333"/>
      <c r="FM125" s="333"/>
      <c r="FN125" s="333"/>
      <c r="FO125" s="333"/>
      <c r="FP125" s="333"/>
      <c r="FQ125" s="333"/>
      <c r="FR125" s="333"/>
      <c r="FS125" s="333"/>
      <c r="FT125" s="333"/>
      <c r="FU125" s="333"/>
      <c r="FV125" s="333"/>
      <c r="FW125" s="333"/>
      <c r="FX125" s="333"/>
      <c r="FY125" s="333"/>
      <c r="FZ125" s="333"/>
      <c r="GA125" s="333"/>
      <c r="GB125" s="333"/>
    </row>
    <row r="126" s="200" customFormat="1" ht="141.75" spans="1:184">
      <c r="A126" s="94"/>
      <c r="B126" s="278"/>
      <c r="C126" s="141" t="s">
        <v>379</v>
      </c>
      <c r="D126" s="142"/>
      <c r="E126" s="323" t="s">
        <v>294</v>
      </c>
      <c r="F126" s="235" t="s">
        <v>33</v>
      </c>
      <c r="G126" s="235" t="s">
        <v>34</v>
      </c>
      <c r="H126" s="348">
        <f>(M124+M125)*0.3</f>
        <v>0</v>
      </c>
      <c r="I126" s="98"/>
      <c r="J126" s="274"/>
      <c r="K126" s="336" t="s">
        <v>34</v>
      </c>
      <c r="L126" s="336" t="s">
        <v>34</v>
      </c>
      <c r="M126" s="102">
        <f>IF(I126=1,H126,0)</f>
        <v>0</v>
      </c>
      <c r="N126" s="210" t="s">
        <v>380</v>
      </c>
      <c r="O126" s="210"/>
      <c r="P126" s="354"/>
      <c r="Q126" s="354"/>
      <c r="R126" s="240" t="s">
        <v>381</v>
      </c>
      <c r="S126" s="337"/>
      <c r="T126" s="272"/>
      <c r="U126" s="332"/>
      <c r="V126" s="332"/>
      <c r="W126" s="332"/>
      <c r="X126" s="332"/>
      <c r="Y126" s="332"/>
      <c r="Z126" s="332"/>
      <c r="AA126" s="332"/>
      <c r="AB126" s="332"/>
      <c r="AC126" s="333"/>
      <c r="AD126" s="333"/>
      <c r="AE126" s="333"/>
      <c r="AF126" s="333"/>
      <c r="AG126" s="333"/>
      <c r="AH126" s="333"/>
      <c r="AI126" s="333"/>
      <c r="AJ126" s="333"/>
      <c r="AK126" s="333"/>
      <c r="AL126" s="333"/>
      <c r="AM126" s="333"/>
      <c r="AN126" s="333"/>
      <c r="AO126" s="333"/>
      <c r="AP126" s="333"/>
      <c r="AQ126" s="333"/>
      <c r="AR126" s="333"/>
      <c r="AS126" s="333"/>
      <c r="AT126" s="333"/>
      <c r="AU126" s="333"/>
      <c r="AV126" s="333"/>
      <c r="AW126" s="333"/>
      <c r="AX126" s="333"/>
      <c r="AY126" s="333"/>
      <c r="AZ126" s="333"/>
      <c r="BA126" s="333"/>
      <c r="BB126" s="333"/>
      <c r="BC126" s="333"/>
      <c r="BD126" s="333"/>
      <c r="BE126" s="333"/>
      <c r="BF126" s="333"/>
      <c r="BG126" s="333"/>
      <c r="BH126" s="333"/>
      <c r="BI126" s="333"/>
      <c r="BJ126" s="333"/>
      <c r="BK126" s="333"/>
      <c r="BL126" s="333"/>
      <c r="BM126" s="333"/>
      <c r="BN126" s="333"/>
      <c r="BO126" s="333"/>
      <c r="BP126" s="333"/>
      <c r="BQ126" s="333"/>
      <c r="BR126" s="333"/>
      <c r="BS126" s="333"/>
      <c r="BT126" s="333"/>
      <c r="BU126" s="333"/>
      <c r="BV126" s="333"/>
      <c r="BW126" s="333"/>
      <c r="BX126" s="333"/>
      <c r="BY126" s="333"/>
      <c r="BZ126" s="333"/>
      <c r="CA126" s="333"/>
      <c r="CB126" s="333"/>
      <c r="CC126" s="333"/>
      <c r="CD126" s="333"/>
      <c r="CE126" s="333"/>
      <c r="CF126" s="333"/>
      <c r="CG126" s="333"/>
      <c r="CH126" s="333"/>
      <c r="CI126" s="333"/>
      <c r="CJ126" s="333"/>
      <c r="CK126" s="333"/>
      <c r="CL126" s="333"/>
      <c r="CM126" s="333"/>
      <c r="CN126" s="333"/>
      <c r="CO126" s="333"/>
      <c r="CP126" s="333"/>
      <c r="CQ126" s="333"/>
      <c r="CR126" s="333"/>
      <c r="CS126" s="333"/>
      <c r="CT126" s="333"/>
      <c r="CU126" s="333"/>
      <c r="CV126" s="333"/>
      <c r="CW126" s="333"/>
      <c r="CX126" s="333"/>
      <c r="CY126" s="333"/>
      <c r="CZ126" s="333"/>
      <c r="DA126" s="333"/>
      <c r="DB126" s="333"/>
      <c r="DC126" s="333"/>
      <c r="DD126" s="333"/>
      <c r="DE126" s="333"/>
      <c r="DF126" s="333"/>
      <c r="DG126" s="333"/>
      <c r="DH126" s="333"/>
      <c r="DI126" s="333"/>
      <c r="DJ126" s="333"/>
      <c r="DK126" s="333"/>
      <c r="DL126" s="333"/>
      <c r="DM126" s="333"/>
      <c r="DN126" s="333"/>
      <c r="DO126" s="333"/>
      <c r="DP126" s="333"/>
      <c r="DQ126" s="333"/>
      <c r="DR126" s="333"/>
      <c r="DS126" s="333"/>
      <c r="DT126" s="333"/>
      <c r="DU126" s="333"/>
      <c r="DV126" s="333"/>
      <c r="DW126" s="333"/>
      <c r="DX126" s="333"/>
      <c r="DY126" s="333"/>
      <c r="DZ126" s="333"/>
      <c r="EA126" s="333"/>
      <c r="EB126" s="333"/>
      <c r="EC126" s="333"/>
      <c r="ED126" s="333"/>
      <c r="EE126" s="333"/>
      <c r="EF126" s="333"/>
      <c r="EG126" s="333"/>
      <c r="EH126" s="333"/>
      <c r="EI126" s="333"/>
      <c r="EJ126" s="333"/>
      <c r="EK126" s="333"/>
      <c r="EL126" s="333"/>
      <c r="EM126" s="333"/>
      <c r="EN126" s="333"/>
      <c r="EO126" s="333"/>
      <c r="EP126" s="333"/>
      <c r="EQ126" s="333"/>
      <c r="ER126" s="333"/>
      <c r="ES126" s="333"/>
      <c r="ET126" s="333"/>
      <c r="EU126" s="333"/>
      <c r="EV126" s="333"/>
      <c r="EW126" s="333"/>
      <c r="EX126" s="333"/>
      <c r="EY126" s="333"/>
      <c r="EZ126" s="333"/>
      <c r="FA126" s="333"/>
      <c r="FB126" s="333"/>
      <c r="FC126" s="333"/>
      <c r="FD126" s="333"/>
      <c r="FE126" s="333"/>
      <c r="FF126" s="333"/>
      <c r="FG126" s="333"/>
      <c r="FH126" s="333"/>
      <c r="FI126" s="333"/>
      <c r="FJ126" s="333"/>
      <c r="FK126" s="333"/>
      <c r="FL126" s="333"/>
      <c r="FM126" s="333"/>
      <c r="FN126" s="333"/>
      <c r="FO126" s="333"/>
      <c r="FP126" s="333"/>
      <c r="FQ126" s="333"/>
      <c r="FR126" s="333"/>
      <c r="FS126" s="333"/>
      <c r="FT126" s="333"/>
      <c r="FU126" s="333"/>
      <c r="FV126" s="333"/>
      <c r="FW126" s="333"/>
      <c r="FX126" s="333"/>
      <c r="FY126" s="333"/>
      <c r="FZ126" s="333"/>
      <c r="GA126" s="333"/>
      <c r="GB126" s="333"/>
    </row>
    <row r="127" s="78" customFormat="1" ht="101.25" spans="1:184">
      <c r="A127" s="355" t="s">
        <v>382</v>
      </c>
      <c r="B127" s="96" t="s">
        <v>383</v>
      </c>
      <c r="C127" s="96" t="s">
        <v>384</v>
      </c>
      <c r="D127" s="356"/>
      <c r="E127" s="153" t="s">
        <v>255</v>
      </c>
      <c r="F127" s="357" t="s">
        <v>33</v>
      </c>
      <c r="G127" s="143">
        <v>10</v>
      </c>
      <c r="H127" s="358">
        <v>10000</v>
      </c>
      <c r="I127" s="359"/>
      <c r="J127" s="146"/>
      <c r="K127" s="360" t="s">
        <v>34</v>
      </c>
      <c r="L127" s="361">
        <v>1000</v>
      </c>
      <c r="M127" s="362" cm="1">
        <f t="array" ref="M127">IF(I135=1,IF(SUM(I127:I134)&gt;=1,(J127-10)*L127+SUMPRODUCT(H127:H134,I127:I134),0)*1.3,IF(SUM(I127:I134)&gt;=1,(J127-10)*L127+SUMPRODUCT(H127:H134,I127:I134),0))</f>
        <v>0</v>
      </c>
      <c r="N127" s="317" t="s">
        <v>385</v>
      </c>
      <c r="O127" s="163"/>
      <c r="P127" s="164"/>
      <c r="Q127" s="164"/>
      <c r="R127" s="337" t="s">
        <v>386</v>
      </c>
      <c r="S127" s="164"/>
      <c r="T127" s="84"/>
      <c r="U127" s="85"/>
      <c r="V127" s="85"/>
      <c r="W127" s="85"/>
      <c r="X127" s="85"/>
      <c r="Y127" s="85"/>
      <c r="Z127" s="85"/>
      <c r="AA127" s="85"/>
      <c r="AB127" s="85"/>
    </row>
    <row r="128" s="78" customFormat="1" ht="60.75" spans="1:184">
      <c r="A128" s="355"/>
      <c r="B128" s="96"/>
      <c r="C128" s="96" t="s">
        <v>387</v>
      </c>
      <c r="D128" s="356"/>
      <c r="E128" s="155" t="s">
        <v>255</v>
      </c>
      <c r="F128" s="156" t="s">
        <v>33</v>
      </c>
      <c r="G128" s="143"/>
      <c r="H128" s="157">
        <v>10000</v>
      </c>
      <c r="I128" s="158"/>
      <c r="J128" s="146"/>
      <c r="K128" s="360"/>
      <c r="L128" s="361"/>
      <c r="M128" s="362"/>
      <c r="N128" s="317"/>
      <c r="O128" s="163"/>
      <c r="P128" s="164"/>
      <c r="Q128" s="164"/>
      <c r="R128" s="105" t="s">
        <v>388</v>
      </c>
      <c r="S128" s="164"/>
      <c r="T128" s="84"/>
      <c r="U128" s="85"/>
      <c r="V128" s="85"/>
      <c r="W128" s="85"/>
      <c r="X128" s="85"/>
      <c r="Y128" s="85"/>
      <c r="Z128" s="85"/>
      <c r="AA128" s="85"/>
      <c r="AB128" s="85"/>
    </row>
    <row r="129" s="78" customFormat="1" ht="40.5" spans="1:28">
      <c r="A129" s="355"/>
      <c r="B129" s="96"/>
      <c r="C129" s="96" t="s">
        <v>389</v>
      </c>
      <c r="D129" s="356"/>
      <c r="E129" s="155" t="s">
        <v>255</v>
      </c>
      <c r="F129" s="156" t="s">
        <v>33</v>
      </c>
      <c r="G129" s="143"/>
      <c r="H129" s="157">
        <v>3000</v>
      </c>
      <c r="I129" s="158"/>
      <c r="J129" s="146"/>
      <c r="K129" s="360"/>
      <c r="L129" s="361"/>
      <c r="M129" s="362"/>
      <c r="N129" s="317"/>
      <c r="O129" s="163" t="s">
        <v>390</v>
      </c>
      <c r="P129" s="164"/>
      <c r="Q129" s="164"/>
      <c r="R129" s="105" t="s">
        <v>391</v>
      </c>
      <c r="S129" s="164"/>
      <c r="T129" s="84"/>
      <c r="U129" s="85"/>
      <c r="V129" s="85"/>
      <c r="W129" s="85"/>
      <c r="X129" s="85"/>
      <c r="Y129" s="85"/>
      <c r="Z129" s="85"/>
      <c r="AA129" s="85"/>
      <c r="AB129" s="85"/>
    </row>
    <row r="130" s="78" customFormat="1" ht="40.5" spans="1:28">
      <c r="A130" s="355"/>
      <c r="B130" s="96" t="s">
        <v>392</v>
      </c>
      <c r="C130" s="215" t="s">
        <v>393</v>
      </c>
      <c r="D130" s="363"/>
      <c r="E130" s="155" t="s">
        <v>255</v>
      </c>
      <c r="F130" s="156" t="s">
        <v>33</v>
      </c>
      <c r="G130" s="143"/>
      <c r="H130" s="157">
        <v>20000</v>
      </c>
      <c r="I130" s="158"/>
      <c r="J130" s="146"/>
      <c r="K130" s="360"/>
      <c r="L130" s="361"/>
      <c r="M130" s="362"/>
      <c r="N130" s="317"/>
      <c r="O130" s="163"/>
      <c r="P130" s="164"/>
      <c r="Q130" s="164"/>
      <c r="R130" s="105" t="s">
        <v>394</v>
      </c>
      <c r="S130" s="164"/>
      <c r="T130" s="84"/>
      <c r="U130" s="85"/>
      <c r="V130" s="85"/>
      <c r="W130" s="85"/>
      <c r="X130" s="85"/>
      <c r="Y130" s="85"/>
      <c r="Z130" s="85"/>
      <c r="AA130" s="85"/>
      <c r="AB130" s="85"/>
    </row>
    <row r="131" s="78" customFormat="1" ht="121.5" spans="1:28">
      <c r="A131" s="355"/>
      <c r="B131" s="144" t="s">
        <v>395</v>
      </c>
      <c r="C131" s="96" t="s">
        <v>396</v>
      </c>
      <c r="D131" s="356"/>
      <c r="E131" s="155" t="s">
        <v>255</v>
      </c>
      <c r="F131" s="156" t="s">
        <v>33</v>
      </c>
      <c r="G131" s="143"/>
      <c r="H131" s="157">
        <v>12000</v>
      </c>
      <c r="I131" s="158"/>
      <c r="J131" s="146"/>
      <c r="K131" s="360"/>
      <c r="L131" s="361"/>
      <c r="M131" s="362"/>
      <c r="N131" s="317"/>
      <c r="O131" s="163"/>
      <c r="P131" s="164"/>
      <c r="Q131" s="164"/>
      <c r="R131" s="105" t="s">
        <v>397</v>
      </c>
      <c r="S131" s="164"/>
      <c r="T131" s="84"/>
      <c r="U131" s="85"/>
      <c r="V131" s="85"/>
      <c r="W131" s="85"/>
      <c r="X131" s="85"/>
      <c r="Y131" s="85"/>
      <c r="Z131" s="85"/>
      <c r="AA131" s="85"/>
      <c r="AB131" s="85"/>
    </row>
    <row r="132" s="78" customFormat="1" ht="60.75" spans="1:28">
      <c r="A132" s="355"/>
      <c r="B132" s="144"/>
      <c r="C132" s="96" t="s">
        <v>398</v>
      </c>
      <c r="D132" s="356"/>
      <c r="E132" s="155" t="s">
        <v>255</v>
      </c>
      <c r="F132" s="156" t="s">
        <v>33</v>
      </c>
      <c r="G132" s="143"/>
      <c r="H132" s="157">
        <v>16000</v>
      </c>
      <c r="I132" s="158"/>
      <c r="J132" s="146"/>
      <c r="K132" s="360"/>
      <c r="L132" s="361"/>
      <c r="M132" s="362"/>
      <c r="N132" s="317"/>
      <c r="O132" s="163"/>
      <c r="P132" s="164"/>
      <c r="Q132" s="164"/>
      <c r="R132" s="105" t="s">
        <v>399</v>
      </c>
      <c r="S132" s="164"/>
      <c r="T132" s="84"/>
      <c r="U132" s="85"/>
      <c r="V132" s="85"/>
      <c r="W132" s="85"/>
      <c r="X132" s="85"/>
      <c r="Y132" s="85"/>
      <c r="Z132" s="85"/>
      <c r="AA132" s="85"/>
      <c r="AB132" s="85"/>
    </row>
    <row r="133" s="78" customFormat="1" ht="40.5" spans="1:28">
      <c r="A133" s="355"/>
      <c r="B133" s="144"/>
      <c r="C133" s="96" t="s">
        <v>400</v>
      </c>
      <c r="D133" s="356"/>
      <c r="E133" s="155" t="s">
        <v>255</v>
      </c>
      <c r="F133" s="156" t="s">
        <v>33</v>
      </c>
      <c r="G133" s="143"/>
      <c r="H133" s="157">
        <v>10000</v>
      </c>
      <c r="I133" s="158"/>
      <c r="J133" s="146"/>
      <c r="K133" s="360"/>
      <c r="L133" s="361"/>
      <c r="M133" s="362"/>
      <c r="N133" s="322"/>
      <c r="O133" s="163"/>
      <c r="P133" s="164"/>
      <c r="Q133" s="164"/>
      <c r="R133" s="105" t="s">
        <v>401</v>
      </c>
      <c r="S133" s="164"/>
      <c r="T133" s="84"/>
      <c r="U133" s="85"/>
      <c r="V133" s="85"/>
      <c r="W133" s="85"/>
      <c r="X133" s="85"/>
      <c r="Y133" s="85"/>
      <c r="Z133" s="85"/>
      <c r="AA133" s="85"/>
      <c r="AB133" s="85"/>
    </row>
    <row r="134" s="78" customFormat="1" ht="162" spans="1:28">
      <c r="A134" s="364"/>
      <c r="B134" s="365" t="s">
        <v>402</v>
      </c>
      <c r="C134" s="366" t="s">
        <v>403</v>
      </c>
      <c r="D134" s="222"/>
      <c r="E134" s="155" t="s">
        <v>294</v>
      </c>
      <c r="F134" s="155" t="s">
        <v>33</v>
      </c>
      <c r="G134" s="143"/>
      <c r="H134" s="367">
        <v>3000</v>
      </c>
      <c r="I134" s="158"/>
      <c r="J134" s="146"/>
      <c r="K134" s="360"/>
      <c r="L134" s="361"/>
      <c r="M134" s="362"/>
      <c r="N134" s="105" t="s">
        <v>404</v>
      </c>
      <c r="O134" s="105"/>
      <c r="P134" s="163"/>
      <c r="Q134" s="163"/>
      <c r="R134" s="211" t="s">
        <v>405</v>
      </c>
      <c r="S134" s="105" t="s">
        <v>406</v>
      </c>
      <c r="T134" s="84"/>
      <c r="U134" s="85"/>
      <c r="V134" s="85"/>
      <c r="W134" s="85"/>
      <c r="X134" s="85"/>
      <c r="Y134" s="85"/>
      <c r="Z134" s="85"/>
      <c r="AA134" s="85"/>
      <c r="AB134" s="85"/>
    </row>
    <row r="135" s="78" customFormat="1" ht="141.75" spans="1:28">
      <c r="A135" s="364"/>
      <c r="B135" s="368"/>
      <c r="C135" s="369" t="s">
        <v>407</v>
      </c>
      <c r="D135" s="370"/>
      <c r="E135" s="155" t="s">
        <v>294</v>
      </c>
      <c r="F135" s="156" t="s">
        <v>33</v>
      </c>
      <c r="G135" s="233"/>
      <c r="H135" s="371">
        <f>IF(I135=1,M127/1.3*0.3,0)</f>
        <v>0</v>
      </c>
      <c r="I135" s="158"/>
      <c r="J135" s="286"/>
      <c r="K135" s="360"/>
      <c r="L135" s="270"/>
      <c r="M135" s="372"/>
      <c r="N135" s="164" t="s">
        <v>408</v>
      </c>
      <c r="O135" s="373"/>
      <c r="P135" s="322"/>
      <c r="Q135" s="322"/>
      <c r="R135" s="105" t="s">
        <v>409</v>
      </c>
      <c r="S135" s="105"/>
      <c r="T135" s="84"/>
      <c r="U135" s="85"/>
      <c r="V135" s="85"/>
      <c r="W135" s="85"/>
      <c r="X135" s="85"/>
      <c r="Y135" s="85"/>
      <c r="Z135" s="85"/>
      <c r="AA135" s="85"/>
      <c r="AB135" s="85"/>
    </row>
    <row r="136" s="78" customFormat="1" ht="243" spans="1:28">
      <c r="A136" s="152" t="s">
        <v>142</v>
      </c>
      <c r="B136" s="280" t="s">
        <v>410</v>
      </c>
      <c r="C136" s="374" t="s">
        <v>410</v>
      </c>
      <c r="D136" s="222"/>
      <c r="E136" s="249" t="s">
        <v>294</v>
      </c>
      <c r="F136" s="155" t="s">
        <v>33</v>
      </c>
      <c r="G136" s="155" t="s">
        <v>34</v>
      </c>
      <c r="H136" s="375">
        <v>8000</v>
      </c>
      <c r="I136" s="376"/>
      <c r="J136" s="274"/>
      <c r="K136" s="377" t="s">
        <v>34</v>
      </c>
      <c r="L136" s="378" t="s">
        <v>34</v>
      </c>
      <c r="M136" s="261">
        <f>IF(I136=1,H136,0)</f>
        <v>0</v>
      </c>
      <c r="N136" s="209" t="s">
        <v>348</v>
      </c>
      <c r="O136" s="209"/>
      <c r="P136" s="163"/>
      <c r="Q136" s="163"/>
      <c r="R136" s="211" t="s">
        <v>411</v>
      </c>
      <c r="S136" s="105"/>
      <c r="T136" s="84"/>
      <c r="U136" s="85"/>
      <c r="V136" s="85"/>
      <c r="W136" s="85"/>
      <c r="X136" s="85"/>
      <c r="Y136" s="85"/>
      <c r="Z136" s="85"/>
      <c r="AA136" s="85"/>
      <c r="AB136" s="85"/>
    </row>
    <row r="137" s="78" customFormat="1" ht="60.75" spans="1:28">
      <c r="A137" s="165"/>
      <c r="B137" s="379"/>
      <c r="C137" s="366" t="s">
        <v>412</v>
      </c>
      <c r="D137" s="222"/>
      <c r="E137" s="249" t="s">
        <v>294</v>
      </c>
      <c r="F137" s="155" t="s">
        <v>33</v>
      </c>
      <c r="G137" s="155" t="s">
        <v>34</v>
      </c>
      <c r="H137" s="375">
        <v>8000</v>
      </c>
      <c r="I137" s="376"/>
      <c r="J137" s="274"/>
      <c r="K137" s="377" t="s">
        <v>34</v>
      </c>
      <c r="L137" s="378" t="s">
        <v>34</v>
      </c>
      <c r="M137" s="261">
        <f>IF(I137=1,H137,0)</f>
        <v>0</v>
      </c>
      <c r="N137" s="209" t="s">
        <v>413</v>
      </c>
      <c r="O137" s="209"/>
      <c r="P137" s="163"/>
      <c r="Q137" s="163"/>
      <c r="R137" s="211" t="s">
        <v>414</v>
      </c>
      <c r="S137" s="105"/>
      <c r="T137" s="84"/>
      <c r="U137" s="85"/>
      <c r="V137" s="85"/>
      <c r="W137" s="85"/>
      <c r="X137" s="85"/>
      <c r="Y137" s="85"/>
      <c r="Z137" s="85"/>
      <c r="AA137" s="85"/>
      <c r="AB137" s="85"/>
    </row>
    <row r="138" s="78" customFormat="1" ht="162" spans="1:28">
      <c r="A138" s="165"/>
      <c r="B138" s="379" t="s">
        <v>143</v>
      </c>
      <c r="C138" s="366" t="s">
        <v>415</v>
      </c>
      <c r="D138" s="222"/>
      <c r="E138" s="249" t="s">
        <v>294</v>
      </c>
      <c r="F138" s="155" t="s">
        <v>33</v>
      </c>
      <c r="G138" s="155" t="s">
        <v>34</v>
      </c>
      <c r="H138" s="375">
        <v>5000</v>
      </c>
      <c r="I138" s="376"/>
      <c r="J138" s="274"/>
      <c r="K138" s="377" t="s">
        <v>34</v>
      </c>
      <c r="L138" s="378" t="s">
        <v>34</v>
      </c>
      <c r="M138" s="261">
        <f>IF(I138=1,H138,0)</f>
        <v>0</v>
      </c>
      <c r="N138" s="209" t="s">
        <v>416</v>
      </c>
      <c r="O138" s="209"/>
      <c r="P138" s="163"/>
      <c r="Q138" s="163"/>
      <c r="R138" s="211" t="s">
        <v>417</v>
      </c>
      <c r="S138" s="105"/>
      <c r="T138" s="84"/>
      <c r="U138" s="85"/>
      <c r="V138" s="85"/>
      <c r="W138" s="85"/>
      <c r="X138" s="85"/>
      <c r="Y138" s="85"/>
      <c r="Z138" s="85"/>
      <c r="AA138" s="85"/>
      <c r="AB138" s="85"/>
    </row>
    <row r="139" s="78" customFormat="1" ht="81" spans="1:28">
      <c r="A139" s="165"/>
      <c r="B139" s="144" t="s">
        <v>154</v>
      </c>
      <c r="C139" s="366" t="s">
        <v>418</v>
      </c>
      <c r="D139" s="222"/>
      <c r="E139" s="249" t="s">
        <v>294</v>
      </c>
      <c r="F139" s="155" t="s">
        <v>33</v>
      </c>
      <c r="G139" s="155" t="s">
        <v>34</v>
      </c>
      <c r="H139" s="375">
        <v>3000</v>
      </c>
      <c r="I139" s="376"/>
      <c r="J139" s="274"/>
      <c r="K139" s="377" t="s">
        <v>34</v>
      </c>
      <c r="L139" s="378" t="s">
        <v>34</v>
      </c>
      <c r="M139" s="261">
        <f t="shared" ref="M139:M141" si="0">IF(I139=1,H139,0)</f>
        <v>0</v>
      </c>
      <c r="N139" s="105" t="s">
        <v>419</v>
      </c>
      <c r="O139" s="105"/>
      <c r="P139" s="163"/>
      <c r="Q139" s="163"/>
      <c r="R139" s="105" t="s">
        <v>420</v>
      </c>
      <c r="S139" s="105"/>
      <c r="T139" s="84"/>
      <c r="U139" s="85"/>
      <c r="V139" s="85"/>
      <c r="W139" s="85"/>
      <c r="X139" s="85"/>
      <c r="Y139" s="85"/>
      <c r="Z139" s="85"/>
      <c r="AA139" s="85"/>
      <c r="AB139" s="85"/>
    </row>
    <row r="140" s="78" customFormat="1" ht="81" spans="1:28">
      <c r="A140" s="165"/>
      <c r="B140" s="144"/>
      <c r="C140" s="366" t="s">
        <v>421</v>
      </c>
      <c r="D140" s="222"/>
      <c r="E140" s="249" t="s">
        <v>294</v>
      </c>
      <c r="F140" s="155" t="s">
        <v>33</v>
      </c>
      <c r="G140" s="155" t="s">
        <v>34</v>
      </c>
      <c r="H140" s="375">
        <v>3000</v>
      </c>
      <c r="I140" s="376"/>
      <c r="J140" s="274"/>
      <c r="K140" s="377" t="s">
        <v>34</v>
      </c>
      <c r="L140" s="378" t="s">
        <v>34</v>
      </c>
      <c r="M140" s="261">
        <f t="shared" si="0"/>
        <v>0</v>
      </c>
      <c r="N140" s="105" t="s">
        <v>422</v>
      </c>
      <c r="O140" s="105"/>
      <c r="P140" s="163"/>
      <c r="Q140" s="163"/>
      <c r="R140" s="105" t="s">
        <v>423</v>
      </c>
      <c r="S140" s="105"/>
      <c r="T140" s="84"/>
      <c r="U140" s="85"/>
      <c r="V140" s="85"/>
      <c r="W140" s="85"/>
      <c r="X140" s="85"/>
      <c r="Y140" s="85"/>
      <c r="Z140" s="85"/>
      <c r="AA140" s="85"/>
      <c r="AB140" s="85"/>
    </row>
    <row r="141" s="78" customFormat="1" ht="101.25" spans="1:28">
      <c r="A141" s="165"/>
      <c r="B141" s="144"/>
      <c r="C141" s="366" t="s">
        <v>424</v>
      </c>
      <c r="D141" s="222"/>
      <c r="E141" s="249" t="s">
        <v>294</v>
      </c>
      <c r="F141" s="155" t="s">
        <v>33</v>
      </c>
      <c r="G141" s="155" t="s">
        <v>34</v>
      </c>
      <c r="H141" s="375">
        <v>3000</v>
      </c>
      <c r="I141" s="376"/>
      <c r="J141" s="274"/>
      <c r="K141" s="377" t="s">
        <v>34</v>
      </c>
      <c r="L141" s="378" t="s">
        <v>34</v>
      </c>
      <c r="M141" s="261">
        <f t="shared" si="0"/>
        <v>0</v>
      </c>
      <c r="N141" s="105" t="s">
        <v>44</v>
      </c>
      <c r="O141" s="105"/>
      <c r="P141" s="163"/>
      <c r="Q141" s="163"/>
      <c r="R141" s="105" t="s">
        <v>425</v>
      </c>
      <c r="S141" s="105"/>
      <c r="T141" s="84"/>
      <c r="U141" s="85"/>
      <c r="V141" s="85"/>
      <c r="W141" s="85"/>
      <c r="X141" s="85"/>
      <c r="Y141" s="85"/>
      <c r="Z141" s="85"/>
      <c r="AA141" s="85"/>
      <c r="AB141" s="85"/>
    </row>
    <row r="142" s="78" customFormat="1" ht="162" spans="1:28">
      <c r="A142" s="380"/>
      <c r="B142" s="144"/>
      <c r="C142" s="366" t="s">
        <v>426</v>
      </c>
      <c r="D142" s="222"/>
      <c r="E142" s="249" t="s">
        <v>427</v>
      </c>
      <c r="F142" s="155" t="s">
        <v>33</v>
      </c>
      <c r="G142" s="155" t="s">
        <v>34</v>
      </c>
      <c r="H142" s="375">
        <v>5000</v>
      </c>
      <c r="I142" s="376"/>
      <c r="J142" s="381"/>
      <c r="K142" s="382" t="s">
        <v>34</v>
      </c>
      <c r="L142" s="382">
        <v>500</v>
      </c>
      <c r="M142" s="342">
        <f>IF(SUM(I142:I143)&gt;=1,(J142)*L142+SUMPRODUCT(H142:H143,I142:I143),0)</f>
        <v>0</v>
      </c>
      <c r="N142" s="105" t="s">
        <v>428</v>
      </c>
      <c r="O142" s="105"/>
      <c r="P142" s="163"/>
      <c r="Q142" s="163"/>
      <c r="R142" s="105" t="s">
        <v>429</v>
      </c>
      <c r="S142" s="176" t="s">
        <v>430</v>
      </c>
      <c r="T142" s="84"/>
      <c r="U142" s="85"/>
      <c r="V142" s="85"/>
      <c r="W142" s="85"/>
      <c r="X142" s="85"/>
      <c r="Y142" s="85"/>
      <c r="Z142" s="85"/>
      <c r="AA142" s="85"/>
      <c r="AB142" s="85"/>
    </row>
    <row r="143" s="78" customFormat="1" ht="101.25" spans="1:28">
      <c r="A143" s="365" t="s">
        <v>162</v>
      </c>
      <c r="B143" s="280" t="s">
        <v>163</v>
      </c>
      <c r="C143" s="366" t="s">
        <v>431</v>
      </c>
      <c r="D143" s="222"/>
      <c r="E143" s="249" t="s">
        <v>427</v>
      </c>
      <c r="F143" s="155" t="s">
        <v>33</v>
      </c>
      <c r="G143" s="155" t="s">
        <v>34</v>
      </c>
      <c r="H143" s="375">
        <v>5000</v>
      </c>
      <c r="I143" s="376"/>
      <c r="J143" s="383"/>
      <c r="K143" s="384"/>
      <c r="L143" s="384"/>
      <c r="M143" s="347"/>
      <c r="N143" s="235" t="s">
        <v>432</v>
      </c>
      <c r="O143" s="235"/>
      <c r="P143" s="163"/>
      <c r="Q143" s="163"/>
      <c r="R143" s="105" t="s">
        <v>433</v>
      </c>
      <c r="S143" s="322"/>
      <c r="T143" s="84"/>
      <c r="U143" s="85"/>
      <c r="V143" s="85"/>
      <c r="W143" s="85"/>
      <c r="X143" s="85"/>
      <c r="Y143" s="85"/>
      <c r="Z143" s="85"/>
      <c r="AA143" s="85"/>
      <c r="AB143" s="85"/>
    </row>
    <row r="144" s="78" customFormat="1" ht="40.5" spans="1:28">
      <c r="A144" s="368"/>
      <c r="B144" s="285"/>
      <c r="C144" s="369" t="s">
        <v>434</v>
      </c>
      <c r="D144" s="246"/>
      <c r="E144" s="249" t="s">
        <v>294</v>
      </c>
      <c r="F144" s="155" t="s">
        <v>33</v>
      </c>
      <c r="G144" s="155" t="s">
        <v>34</v>
      </c>
      <c r="H144" s="375">
        <v>5000</v>
      </c>
      <c r="I144" s="376"/>
      <c r="J144" s="274"/>
      <c r="K144" s="377" t="s">
        <v>34</v>
      </c>
      <c r="L144" s="377" t="s">
        <v>34</v>
      </c>
      <c r="M144" s="261">
        <f>IF(I144=1,H144,0)</f>
        <v>0</v>
      </c>
      <c r="N144" s="235" t="s">
        <v>170</v>
      </c>
      <c r="O144" s="235"/>
      <c r="P144" s="163"/>
      <c r="Q144" s="163"/>
      <c r="R144" s="105" t="s">
        <v>435</v>
      </c>
      <c r="S144" s="105"/>
      <c r="T144" s="84"/>
      <c r="U144" s="85"/>
      <c r="V144" s="85"/>
      <c r="W144" s="85"/>
      <c r="X144" s="85"/>
      <c r="Y144" s="85"/>
      <c r="Z144" s="85"/>
      <c r="AA144" s="85"/>
      <c r="AB144" s="85"/>
    </row>
    <row r="145" s="78" customFormat="1" ht="40.5" spans="1:28">
      <c r="A145" s="368"/>
      <c r="B145" s="285"/>
      <c r="C145" s="369" t="s">
        <v>436</v>
      </c>
      <c r="D145" s="246"/>
      <c r="E145" s="249" t="s">
        <v>294</v>
      </c>
      <c r="F145" s="155" t="s">
        <v>33</v>
      </c>
      <c r="G145" s="155" t="s">
        <v>34</v>
      </c>
      <c r="H145" s="375">
        <v>20000</v>
      </c>
      <c r="I145" s="376"/>
      <c r="J145" s="274"/>
      <c r="K145" s="377" t="s">
        <v>34</v>
      </c>
      <c r="L145" s="377" t="s">
        <v>34</v>
      </c>
      <c r="M145" s="261">
        <f>IF(I145=1,H145,0)</f>
        <v>0</v>
      </c>
      <c r="N145" s="235" t="s">
        <v>437</v>
      </c>
      <c r="O145" s="235"/>
      <c r="P145" s="163"/>
      <c r="Q145" s="163"/>
      <c r="R145" s="105" t="s">
        <v>438</v>
      </c>
      <c r="S145" s="105"/>
      <c r="T145" s="84"/>
      <c r="U145" s="85"/>
      <c r="V145" s="85"/>
      <c r="W145" s="85"/>
      <c r="X145" s="85"/>
      <c r="Y145" s="85"/>
      <c r="Z145" s="85"/>
      <c r="AA145" s="85"/>
      <c r="AB145" s="85"/>
    </row>
    <row r="146" s="78" customFormat="1" ht="60.75" spans="1:28">
      <c r="A146" s="368"/>
      <c r="B146" s="285"/>
      <c r="C146" s="369" t="s">
        <v>439</v>
      </c>
      <c r="D146" s="246"/>
      <c r="E146" s="249" t="s">
        <v>294</v>
      </c>
      <c r="F146" s="155" t="s">
        <v>33</v>
      </c>
      <c r="G146" s="155" t="s">
        <v>34</v>
      </c>
      <c r="H146" s="375">
        <v>8000</v>
      </c>
      <c r="I146" s="376"/>
      <c r="J146" s="274"/>
      <c r="K146" s="377" t="s">
        <v>34</v>
      </c>
      <c r="L146" s="377" t="s">
        <v>34</v>
      </c>
      <c r="M146" s="261">
        <f>IF(I146=1,H146,0)</f>
        <v>0</v>
      </c>
      <c r="N146" s="235" t="s">
        <v>440</v>
      </c>
      <c r="O146" s="235"/>
      <c r="P146" s="163"/>
      <c r="Q146" s="163"/>
      <c r="R146" s="105" t="s">
        <v>441</v>
      </c>
      <c r="S146" s="105"/>
      <c r="T146" s="84"/>
      <c r="U146" s="85"/>
      <c r="V146" s="85"/>
      <c r="W146" s="85"/>
      <c r="X146" s="85"/>
      <c r="Y146" s="85"/>
      <c r="Z146" s="85"/>
      <c r="AA146" s="85"/>
      <c r="AB146" s="85"/>
    </row>
    <row r="147" s="78" customFormat="1" ht="81" spans="1:28">
      <c r="A147" s="385" t="s">
        <v>442</v>
      </c>
      <c r="B147" s="96" t="s">
        <v>443</v>
      </c>
      <c r="C147" s="141" t="s">
        <v>444</v>
      </c>
      <c r="D147" s="142"/>
      <c r="E147" s="229" t="s">
        <v>445</v>
      </c>
      <c r="F147" s="215" t="s">
        <v>33</v>
      </c>
      <c r="G147" s="204">
        <v>5</v>
      </c>
      <c r="H147" s="97">
        <v>10000</v>
      </c>
      <c r="I147" s="98"/>
      <c r="J147" s="172"/>
      <c r="K147" s="386" t="s">
        <v>446</v>
      </c>
      <c r="L147" s="387">
        <v>1600</v>
      </c>
      <c r="M147" s="388" cm="1">
        <f t="array" ref="M147">IF(SUM(I147:I151)&gt;0,SUMPRODUCT(H147:H151,I147:I151)+SUMPRODUCT(TEXT(J147-{5,50,150,300},"0;!0")*{1600,-400,-400,-400}),0)</f>
        <v>0</v>
      </c>
      <c r="N147" s="293"/>
      <c r="O147" s="293"/>
      <c r="P147" s="293"/>
      <c r="Q147" s="293"/>
      <c r="R147" s="301" t="s">
        <v>447</v>
      </c>
      <c r="S147" s="105" t="s">
        <v>448</v>
      </c>
      <c r="T147" s="84"/>
      <c r="U147" s="85"/>
      <c r="V147" s="85"/>
      <c r="W147" s="85"/>
      <c r="X147" s="85"/>
      <c r="Y147" s="85"/>
      <c r="Z147" s="85"/>
      <c r="AA147" s="86"/>
      <c r="AB147" s="86"/>
    </row>
    <row r="148" s="78" customFormat="1" ht="81" spans="1:28">
      <c r="A148" s="389"/>
      <c r="B148" s="96"/>
      <c r="C148" s="141" t="s">
        <v>449</v>
      </c>
      <c r="D148" s="142"/>
      <c r="E148" s="231"/>
      <c r="F148" s="215" t="s">
        <v>33</v>
      </c>
      <c r="G148" s="143"/>
      <c r="H148" s="97">
        <v>12000</v>
      </c>
      <c r="I148" s="98"/>
      <c r="J148" s="146"/>
      <c r="K148" s="390" t="s">
        <v>450</v>
      </c>
      <c r="L148" s="387">
        <v>1200</v>
      </c>
      <c r="M148" s="388"/>
      <c r="N148" s="391"/>
      <c r="O148" s="391"/>
      <c r="P148" s="391"/>
      <c r="Q148" s="392"/>
      <c r="R148" s="393" t="s">
        <v>451</v>
      </c>
      <c r="S148" s="105"/>
      <c r="T148" s="84"/>
      <c r="U148" s="85"/>
      <c r="V148" s="85"/>
      <c r="W148" s="85"/>
      <c r="X148" s="85"/>
      <c r="Y148" s="85"/>
      <c r="Z148" s="85"/>
      <c r="AA148" s="86"/>
      <c r="AB148" s="86"/>
    </row>
    <row r="149" s="78" customFormat="1" ht="60.75" spans="1:28">
      <c r="A149" s="389"/>
      <c r="B149" s="204" t="s">
        <v>452</v>
      </c>
      <c r="C149" s="141" t="s">
        <v>453</v>
      </c>
      <c r="D149" s="142"/>
      <c r="E149" s="231"/>
      <c r="F149" s="215" t="s">
        <v>33</v>
      </c>
      <c r="G149" s="143"/>
      <c r="H149" s="97">
        <v>15000</v>
      </c>
      <c r="I149" s="98"/>
      <c r="J149" s="146"/>
      <c r="K149" s="390" t="s">
        <v>454</v>
      </c>
      <c r="L149" s="387">
        <v>800</v>
      </c>
      <c r="M149" s="388"/>
      <c r="N149" s="394"/>
      <c r="O149" s="394"/>
      <c r="P149" s="394"/>
      <c r="Q149" s="394"/>
      <c r="R149" s="301" t="s">
        <v>455</v>
      </c>
      <c r="S149" s="106"/>
      <c r="T149" s="84"/>
      <c r="U149" s="85"/>
      <c r="V149" s="85"/>
      <c r="W149" s="85"/>
      <c r="X149" s="85"/>
      <c r="Y149" s="85"/>
      <c r="Z149" s="85"/>
      <c r="AA149" s="86"/>
      <c r="AB149" s="86"/>
    </row>
    <row r="150" s="78" customFormat="1" ht="81" spans="1:28">
      <c r="A150" s="389"/>
      <c r="B150" s="143"/>
      <c r="C150" s="141" t="s">
        <v>456</v>
      </c>
      <c r="D150" s="142"/>
      <c r="E150" s="231"/>
      <c r="F150" s="215" t="s">
        <v>33</v>
      </c>
      <c r="G150" s="143"/>
      <c r="H150" s="97">
        <v>9000</v>
      </c>
      <c r="I150" s="98"/>
      <c r="J150" s="146"/>
      <c r="K150" s="395" t="s">
        <v>457</v>
      </c>
      <c r="L150" s="387">
        <v>400</v>
      </c>
      <c r="M150" s="388"/>
      <c r="N150" s="394"/>
      <c r="O150" s="394"/>
      <c r="P150" s="394"/>
      <c r="Q150" s="394"/>
      <c r="R150" s="301" t="s">
        <v>458</v>
      </c>
      <c r="S150" s="106"/>
      <c r="T150" s="84"/>
      <c r="U150" s="85"/>
      <c r="V150" s="85"/>
      <c r="W150" s="85"/>
      <c r="X150" s="85"/>
      <c r="Y150" s="85"/>
      <c r="Z150" s="85"/>
      <c r="AA150" s="86"/>
      <c r="AB150" s="86"/>
    </row>
    <row r="151" s="78" customFormat="1" ht="40.5" spans="1:28">
      <c r="A151" s="389"/>
      <c r="B151" s="143"/>
      <c r="C151" s="141" t="s">
        <v>459</v>
      </c>
      <c r="D151" s="142"/>
      <c r="E151" s="266"/>
      <c r="F151" s="215" t="s">
        <v>33</v>
      </c>
      <c r="G151" s="143"/>
      <c r="H151" s="97">
        <v>4000</v>
      </c>
      <c r="I151" s="98"/>
      <c r="J151" s="286"/>
      <c r="K151" s="396"/>
      <c r="L151" s="397"/>
      <c r="M151" s="388"/>
      <c r="N151" s="299"/>
      <c r="O151" s="299"/>
      <c r="P151" s="299"/>
      <c r="Q151" s="299"/>
      <c r="R151" s="301" t="s">
        <v>460</v>
      </c>
      <c r="S151" s="106"/>
      <c r="T151" s="84"/>
      <c r="U151" s="85"/>
      <c r="V151" s="85"/>
      <c r="W151" s="85"/>
      <c r="X151" s="85"/>
      <c r="Y151" s="85"/>
      <c r="Z151" s="85"/>
      <c r="AA151" s="86"/>
      <c r="AB151" s="86"/>
    </row>
    <row r="152" s="78" customFormat="1" spans="1:28">
      <c r="A152" s="389"/>
      <c r="B152" s="143"/>
      <c r="C152" s="279" t="s">
        <v>461</v>
      </c>
      <c r="D152" s="212"/>
      <c r="E152" s="229" t="s">
        <v>462</v>
      </c>
      <c r="F152" s="234" t="s">
        <v>33</v>
      </c>
      <c r="G152" s="204">
        <v>5</v>
      </c>
      <c r="H152" s="398">
        <v>4000</v>
      </c>
      <c r="I152" s="225"/>
      <c r="J152" s="399"/>
      <c r="K152" s="386" t="s">
        <v>463</v>
      </c>
      <c r="L152" s="400">
        <v>300</v>
      </c>
      <c r="M152" s="314">
        <f>IF(I152&gt;0,H152+SUMPRODUCT(TEXT(J152-{5,100,300,500},"0;!0")*{300,-100,-100,-50}),0)</f>
        <v>0</v>
      </c>
      <c r="N152" s="103" t="s">
        <v>464</v>
      </c>
      <c r="O152" s="103"/>
      <c r="P152" s="103"/>
      <c r="Q152" s="103"/>
      <c r="R152" s="103" t="s">
        <v>465</v>
      </c>
      <c r="S152" s="176" t="s">
        <v>466</v>
      </c>
      <c r="T152" s="84"/>
      <c r="U152" s="85"/>
      <c r="V152" s="85"/>
      <c r="W152" s="85"/>
      <c r="X152" s="85"/>
      <c r="Y152" s="85"/>
      <c r="Z152" s="85"/>
      <c r="AA152" s="86"/>
      <c r="AB152" s="86"/>
    </row>
    <row r="153" s="78" customFormat="1" spans="1:28">
      <c r="A153" s="389"/>
      <c r="B153" s="143"/>
      <c r="C153" s="203"/>
      <c r="D153" s="202"/>
      <c r="E153" s="231"/>
      <c r="F153" s="338"/>
      <c r="G153" s="143"/>
      <c r="H153" s="401"/>
      <c r="I153" s="402"/>
      <c r="J153" s="403"/>
      <c r="K153" s="390" t="s">
        <v>467</v>
      </c>
      <c r="L153" s="400">
        <v>200</v>
      </c>
      <c r="M153" s="102"/>
      <c r="N153" s="404"/>
      <c r="O153" s="404"/>
      <c r="P153" s="404"/>
      <c r="Q153" s="404"/>
      <c r="R153" s="404"/>
      <c r="S153" s="317"/>
      <c r="T153" s="84"/>
      <c r="U153" s="85"/>
      <c r="V153" s="85"/>
      <c r="W153" s="85"/>
      <c r="X153" s="85"/>
      <c r="Y153" s="85"/>
      <c r="Z153" s="85"/>
      <c r="AA153" s="86"/>
      <c r="AB153" s="86"/>
    </row>
    <row r="154" s="78" customFormat="1" spans="1:28">
      <c r="A154" s="389"/>
      <c r="B154" s="143"/>
      <c r="C154" s="203"/>
      <c r="D154" s="202"/>
      <c r="E154" s="231"/>
      <c r="F154" s="338"/>
      <c r="G154" s="143"/>
      <c r="H154" s="401"/>
      <c r="I154" s="402"/>
      <c r="J154" s="403"/>
      <c r="K154" s="390" t="s">
        <v>468</v>
      </c>
      <c r="L154" s="400">
        <v>100</v>
      </c>
      <c r="M154" s="102"/>
      <c r="N154" s="404"/>
      <c r="O154" s="404"/>
      <c r="P154" s="404"/>
      <c r="Q154" s="404"/>
      <c r="R154" s="404"/>
      <c r="S154" s="317"/>
      <c r="T154" s="84"/>
      <c r="U154" s="85"/>
      <c r="V154" s="85"/>
      <c r="W154" s="85"/>
      <c r="X154" s="85"/>
      <c r="Y154" s="85"/>
      <c r="Z154" s="85"/>
      <c r="AA154" s="86"/>
      <c r="AB154" s="86"/>
    </row>
    <row r="155" s="78" customFormat="1" spans="1:28">
      <c r="A155" s="389"/>
      <c r="B155" s="143"/>
      <c r="C155" s="244"/>
      <c r="D155" s="220"/>
      <c r="E155" s="266"/>
      <c r="F155" s="245"/>
      <c r="G155" s="143"/>
      <c r="H155" s="405"/>
      <c r="I155" s="406"/>
      <c r="J155" s="407"/>
      <c r="K155" s="408" t="s">
        <v>469</v>
      </c>
      <c r="L155" s="101">
        <v>50</v>
      </c>
      <c r="M155" s="409"/>
      <c r="N155" s="410"/>
      <c r="O155" s="410"/>
      <c r="P155" s="410"/>
      <c r="Q155" s="410"/>
      <c r="R155" s="410"/>
      <c r="S155" s="322"/>
      <c r="T155" s="84"/>
      <c r="U155" s="85"/>
      <c r="V155" s="85"/>
      <c r="W155" s="85"/>
      <c r="X155" s="85"/>
      <c r="Y155" s="85"/>
      <c r="Z155" s="85"/>
      <c r="AA155" s="86"/>
      <c r="AB155" s="86"/>
    </row>
    <row r="156" s="78" customFormat="1" spans="1:28">
      <c r="A156" s="411" t="s">
        <v>470</v>
      </c>
      <c r="B156" s="412" t="s">
        <v>471</v>
      </c>
      <c r="C156" s="413" t="s">
        <v>472</v>
      </c>
      <c r="D156" s="414"/>
      <c r="E156" s="415" t="s">
        <v>473</v>
      </c>
      <c r="F156" s="416" t="s">
        <v>33</v>
      </c>
      <c r="G156" s="412">
        <v>6</v>
      </c>
      <c r="H156" s="417">
        <v>6000</v>
      </c>
      <c r="I156" s="418"/>
      <c r="J156" s="172"/>
      <c r="K156" s="419" t="s">
        <v>474</v>
      </c>
      <c r="L156" s="420">
        <v>1080</v>
      </c>
      <c r="M156" s="421" cm="1">
        <f t="array" ref="M156">IF(SUM(I156:I160)&gt;0,SUMPRODUCT(H156:H160*I156:I160)+SUMPRODUCT(TEXT(J156-{6,20,50,200},"0;!0")*{1080,-100,-200,-380}),0)</f>
        <v>0</v>
      </c>
      <c r="N156" s="422"/>
      <c r="O156" s="423"/>
      <c r="P156" s="424"/>
      <c r="Q156" s="424"/>
      <c r="R156" s="425" t="s">
        <v>475</v>
      </c>
      <c r="S156" s="195"/>
      <c r="T156" s="84"/>
      <c r="U156" s="85"/>
      <c r="V156" s="85"/>
      <c r="W156" s="85"/>
      <c r="X156" s="85"/>
      <c r="Y156" s="85"/>
      <c r="Z156" s="85"/>
      <c r="AA156" s="85"/>
      <c r="AB156" s="85"/>
    </row>
    <row r="157" s="78" customFormat="1" spans="1:28">
      <c r="A157" s="426"/>
      <c r="B157" s="427"/>
      <c r="C157" s="413"/>
      <c r="D157" s="414"/>
      <c r="E157" s="415"/>
      <c r="F157" s="416"/>
      <c r="G157" s="427"/>
      <c r="H157" s="417"/>
      <c r="I157" s="428"/>
      <c r="J157" s="146"/>
      <c r="K157" s="420" t="s">
        <v>316</v>
      </c>
      <c r="L157" s="420">
        <v>980</v>
      </c>
      <c r="M157" s="429"/>
      <c r="N157" s="422"/>
      <c r="O157" s="430"/>
      <c r="P157" s="431"/>
      <c r="Q157" s="431"/>
      <c r="R157" s="432"/>
      <c r="S157" s="195"/>
      <c r="T157" s="84"/>
      <c r="U157" s="85"/>
      <c r="V157" s="85"/>
      <c r="W157" s="85"/>
      <c r="X157" s="85"/>
      <c r="Y157" s="85"/>
      <c r="Z157" s="85"/>
      <c r="AA157" s="85"/>
      <c r="AB157" s="85"/>
    </row>
    <row r="158" s="78" customFormat="1" spans="1:28">
      <c r="A158" s="426"/>
      <c r="B158" s="427"/>
      <c r="C158" s="413"/>
      <c r="D158" s="414"/>
      <c r="E158" s="415"/>
      <c r="F158" s="416"/>
      <c r="G158" s="427"/>
      <c r="H158" s="417"/>
      <c r="I158" s="428"/>
      <c r="J158" s="146"/>
      <c r="K158" s="420" t="s">
        <v>476</v>
      </c>
      <c r="L158" s="420">
        <v>780</v>
      </c>
      <c r="M158" s="429"/>
      <c r="N158" s="422"/>
      <c r="O158" s="430"/>
      <c r="P158" s="431"/>
      <c r="Q158" s="431"/>
      <c r="R158" s="432"/>
      <c r="S158" s="195"/>
      <c r="T158" s="84"/>
      <c r="U158" s="85"/>
      <c r="V158" s="85"/>
      <c r="W158" s="85"/>
      <c r="X158" s="85"/>
      <c r="Y158" s="85"/>
      <c r="Z158" s="85"/>
      <c r="AA158" s="85"/>
      <c r="AB158" s="85"/>
    </row>
    <row r="159" s="78" customFormat="1" spans="1:28">
      <c r="A159" s="426"/>
      <c r="B159" s="427"/>
      <c r="C159" s="413"/>
      <c r="D159" s="414"/>
      <c r="E159" s="415"/>
      <c r="F159" s="416"/>
      <c r="G159" s="427"/>
      <c r="H159" s="417"/>
      <c r="I159" s="433"/>
      <c r="J159" s="146"/>
      <c r="K159" s="434" t="s">
        <v>477</v>
      </c>
      <c r="L159" s="435">
        <v>400</v>
      </c>
      <c r="M159" s="429"/>
      <c r="N159" s="422"/>
      <c r="O159" s="436"/>
      <c r="P159" s="437"/>
      <c r="Q159" s="437"/>
      <c r="R159" s="438"/>
      <c r="S159" s="195"/>
      <c r="T159" s="84"/>
      <c r="U159" s="85"/>
      <c r="V159" s="85"/>
      <c r="W159" s="85"/>
      <c r="X159" s="85"/>
      <c r="Y159" s="85"/>
      <c r="Z159" s="85"/>
      <c r="AA159" s="85"/>
      <c r="AB159" s="85"/>
    </row>
    <row r="160" s="78" customFormat="1" ht="81" spans="1:28">
      <c r="A160" s="426"/>
      <c r="B160" s="427"/>
      <c r="C160" s="413" t="s">
        <v>478</v>
      </c>
      <c r="D160" s="414"/>
      <c r="E160" s="439"/>
      <c r="F160" s="416" t="s">
        <v>33</v>
      </c>
      <c r="G160" s="440"/>
      <c r="H160" s="441">
        <v>10000</v>
      </c>
      <c r="I160" s="433"/>
      <c r="J160" s="286"/>
      <c r="K160" s="442"/>
      <c r="L160" s="443"/>
      <c r="M160" s="429"/>
      <c r="N160" s="422"/>
      <c r="O160" s="436"/>
      <c r="P160" s="437"/>
      <c r="Q160" s="437"/>
      <c r="R160" s="438" t="s">
        <v>479</v>
      </c>
      <c r="S160" s="195"/>
      <c r="T160" s="84"/>
      <c r="U160" s="85"/>
      <c r="V160" s="85"/>
      <c r="W160" s="85"/>
      <c r="X160" s="85"/>
      <c r="Y160" s="85"/>
      <c r="Z160" s="85"/>
      <c r="AA160" s="85"/>
      <c r="AB160" s="85"/>
    </row>
    <row r="161" s="78" customFormat="1" spans="1:28">
      <c r="A161" s="426"/>
      <c r="B161" s="427"/>
      <c r="C161" s="444" t="s">
        <v>480</v>
      </c>
      <c r="D161" s="444"/>
      <c r="E161" s="413" t="s">
        <v>255</v>
      </c>
      <c r="F161" s="416" t="s">
        <v>33</v>
      </c>
      <c r="G161" s="416">
        <v>10</v>
      </c>
      <c r="H161" s="417">
        <v>6000</v>
      </c>
      <c r="I161" s="251"/>
      <c r="J161" s="445"/>
      <c r="K161" s="434" t="s">
        <v>481</v>
      </c>
      <c r="L161" s="420">
        <v>380</v>
      </c>
      <c r="M161" s="342">
        <f>IF(AND(I161=1,J161&gt;100,J161&lt;=200),L161*90+H161+L162*(J161-100),IF(AND(I161=1,J161&gt;200),L161*90+H161+L162*100+L163*(J161-200),IF(AND(I161=1,J161&lt;=100),L161*(J161-10)+H161,0)))</f>
        <v>0</v>
      </c>
      <c r="N161" s="446"/>
      <c r="O161" s="424"/>
      <c r="P161" s="424"/>
      <c r="Q161" s="424"/>
      <c r="R161" s="425" t="s">
        <v>482</v>
      </c>
      <c r="S161" s="424"/>
      <c r="T161" s="84"/>
      <c r="U161" s="85"/>
      <c r="V161" s="85"/>
      <c r="W161" s="85"/>
      <c r="X161" s="85"/>
      <c r="Y161" s="85"/>
      <c r="Z161" s="85"/>
      <c r="AA161" s="85"/>
      <c r="AB161" s="85"/>
    </row>
    <row r="162" s="78" customFormat="1" spans="1:28">
      <c r="A162" s="426"/>
      <c r="B162" s="427"/>
      <c r="C162" s="444"/>
      <c r="D162" s="444"/>
      <c r="E162" s="413"/>
      <c r="F162" s="416"/>
      <c r="G162" s="416"/>
      <c r="H162" s="417"/>
      <c r="I162" s="251"/>
      <c r="J162" s="447"/>
      <c r="K162" s="434" t="s">
        <v>264</v>
      </c>
      <c r="L162" s="420">
        <v>280</v>
      </c>
      <c r="M162" s="342"/>
      <c r="N162" s="446"/>
      <c r="O162" s="431"/>
      <c r="P162" s="431"/>
      <c r="Q162" s="431"/>
      <c r="R162" s="432"/>
      <c r="S162" s="431"/>
      <c r="T162" s="84"/>
      <c r="U162" s="85"/>
      <c r="V162" s="85"/>
      <c r="W162" s="85"/>
      <c r="X162" s="85"/>
      <c r="Y162" s="85"/>
      <c r="Z162" s="85"/>
      <c r="AA162" s="85"/>
      <c r="AB162" s="85"/>
    </row>
    <row r="163" s="78" customFormat="1" spans="1:28">
      <c r="A163" s="426"/>
      <c r="B163" s="427"/>
      <c r="C163" s="444"/>
      <c r="D163" s="444"/>
      <c r="E163" s="413"/>
      <c r="F163" s="416"/>
      <c r="G163" s="416"/>
      <c r="H163" s="417"/>
      <c r="I163" s="251"/>
      <c r="J163" s="448"/>
      <c r="K163" s="434" t="s">
        <v>477</v>
      </c>
      <c r="L163" s="420">
        <v>180</v>
      </c>
      <c r="M163" s="347"/>
      <c r="N163" s="446"/>
      <c r="O163" s="437"/>
      <c r="P163" s="437"/>
      <c r="Q163" s="437"/>
      <c r="R163" s="438"/>
      <c r="S163" s="437"/>
      <c r="T163" s="84"/>
      <c r="U163" s="85"/>
      <c r="V163" s="85"/>
      <c r="W163" s="85"/>
      <c r="X163" s="85"/>
      <c r="Y163" s="85"/>
      <c r="Z163" s="85"/>
      <c r="AA163" s="85"/>
      <c r="AB163" s="85"/>
    </row>
    <row r="164" s="78" customFormat="1" spans="1:28">
      <c r="A164" s="426"/>
      <c r="B164" s="427"/>
      <c r="C164" s="413" t="s">
        <v>483</v>
      </c>
      <c r="D164" s="413"/>
      <c r="E164" s="413" t="s">
        <v>32</v>
      </c>
      <c r="F164" s="416" t="s">
        <v>33</v>
      </c>
      <c r="G164" s="412" t="s">
        <v>34</v>
      </c>
      <c r="H164" s="417">
        <v>10000</v>
      </c>
      <c r="I164" s="418"/>
      <c r="J164" s="449"/>
      <c r="K164" s="434" t="s">
        <v>484</v>
      </c>
      <c r="L164" s="435">
        <v>180</v>
      </c>
      <c r="M164" s="450">
        <f>IF(AND(I164=1,J164&gt;=1,J164&lt;=100),H164+J164*L164,IF(AND(I164=1,J164&gt;=101,J164&lt;=200),H164+L164*100+L165*(J164-100),IF(AND(I164=1,J164&gt;200),H164+L164*100+L165*100+L166*(J164-200),0)))</f>
        <v>0</v>
      </c>
      <c r="N164" s="446"/>
      <c r="O164" s="424"/>
      <c r="P164" s="424"/>
      <c r="Q164" s="424"/>
      <c r="R164" s="451" t="s">
        <v>485</v>
      </c>
      <c r="S164" s="195" t="s">
        <v>486</v>
      </c>
      <c r="T164" s="84"/>
      <c r="U164" s="85"/>
      <c r="V164" s="85"/>
      <c r="W164" s="85"/>
      <c r="X164" s="85"/>
      <c r="Y164" s="85"/>
      <c r="Z164" s="85"/>
      <c r="AA164" s="85"/>
      <c r="AB164" s="85"/>
    </row>
    <row r="165" s="78" customFormat="1" spans="1:28">
      <c r="A165" s="426"/>
      <c r="B165" s="427"/>
      <c r="C165" s="413"/>
      <c r="D165" s="413"/>
      <c r="E165" s="413"/>
      <c r="F165" s="416"/>
      <c r="G165" s="412"/>
      <c r="H165" s="417"/>
      <c r="I165" s="428"/>
      <c r="J165" s="449"/>
      <c r="K165" s="434" t="s">
        <v>264</v>
      </c>
      <c r="L165" s="435">
        <v>100</v>
      </c>
      <c r="M165" s="450"/>
      <c r="N165" s="446"/>
      <c r="O165" s="431"/>
      <c r="P165" s="431"/>
      <c r="Q165" s="431"/>
      <c r="R165" s="452"/>
      <c r="S165" s="453"/>
      <c r="T165" s="84"/>
      <c r="U165" s="85"/>
      <c r="V165" s="85"/>
      <c r="W165" s="85"/>
      <c r="X165" s="85"/>
      <c r="Y165" s="85"/>
      <c r="Z165" s="85"/>
      <c r="AA165" s="85"/>
      <c r="AB165" s="85"/>
    </row>
    <row r="166" s="78" customFormat="1" spans="1:28">
      <c r="A166" s="426"/>
      <c r="B166" s="427"/>
      <c r="C166" s="413"/>
      <c r="D166" s="413"/>
      <c r="E166" s="413"/>
      <c r="F166" s="416"/>
      <c r="G166" s="412"/>
      <c r="H166" s="417"/>
      <c r="I166" s="433"/>
      <c r="J166" s="449"/>
      <c r="K166" s="434" t="s">
        <v>477</v>
      </c>
      <c r="L166" s="435">
        <v>80</v>
      </c>
      <c r="M166" s="454"/>
      <c r="N166" s="446"/>
      <c r="O166" s="437"/>
      <c r="P166" s="437"/>
      <c r="Q166" s="437"/>
      <c r="R166" s="455"/>
      <c r="S166" s="453"/>
      <c r="T166" s="84"/>
      <c r="U166" s="85"/>
      <c r="V166" s="85"/>
      <c r="W166" s="85"/>
      <c r="X166" s="85"/>
      <c r="Y166" s="85"/>
      <c r="Z166" s="85"/>
      <c r="AA166" s="85"/>
      <c r="AB166" s="85"/>
    </row>
    <row r="167" s="78" customFormat="1" ht="222.75" spans="1:28">
      <c r="A167" s="426"/>
      <c r="B167" s="427"/>
      <c r="C167" s="414" t="s">
        <v>487</v>
      </c>
      <c r="D167" s="456"/>
      <c r="E167" s="456" t="s">
        <v>294</v>
      </c>
      <c r="F167" s="416" t="s">
        <v>33</v>
      </c>
      <c r="G167" s="155" t="s">
        <v>34</v>
      </c>
      <c r="H167" s="441">
        <f>60000+M156*30%</f>
        <v>60000</v>
      </c>
      <c r="I167" s="376"/>
      <c r="J167" s="274"/>
      <c r="K167" s="457" t="s">
        <v>34</v>
      </c>
      <c r="L167" s="457" t="s">
        <v>34</v>
      </c>
      <c r="M167" s="261">
        <f>IF(I167=1,H167,0)</f>
        <v>0</v>
      </c>
      <c r="N167" s="446" t="s">
        <v>488</v>
      </c>
      <c r="O167" s="437"/>
      <c r="P167" s="458" t="s">
        <v>25</v>
      </c>
      <c r="Q167" s="458"/>
      <c r="R167" s="459" t="s">
        <v>489</v>
      </c>
      <c r="S167" s="195"/>
      <c r="T167" s="84"/>
      <c r="U167" s="85"/>
      <c r="V167" s="85"/>
      <c r="W167" s="85"/>
      <c r="X167" s="85"/>
      <c r="Y167" s="85"/>
      <c r="Z167" s="85"/>
      <c r="AA167" s="85"/>
      <c r="AB167" s="85"/>
    </row>
    <row r="168" s="78" customFormat="1" ht="81" spans="1:28">
      <c r="A168" s="426"/>
      <c r="B168" s="427"/>
      <c r="C168" s="460" t="s">
        <v>490</v>
      </c>
      <c r="D168" s="461"/>
      <c r="E168" s="462" t="s">
        <v>294</v>
      </c>
      <c r="F168" s="408" t="s">
        <v>33</v>
      </c>
      <c r="G168" s="408" t="s">
        <v>34</v>
      </c>
      <c r="H168" s="101">
        <v>10000</v>
      </c>
      <c r="I168" s="98"/>
      <c r="J168" s="274"/>
      <c r="K168" s="463" t="s">
        <v>34</v>
      </c>
      <c r="L168" s="463" t="s">
        <v>34</v>
      </c>
      <c r="M168" s="292">
        <f>IF(I168=1,H168,0)</f>
        <v>0</v>
      </c>
      <c r="N168" s="464"/>
      <c r="O168" s="464"/>
      <c r="P168" s="465"/>
      <c r="Q168" s="465"/>
      <c r="R168" s="181" t="s">
        <v>491</v>
      </c>
      <c r="S168" s="195"/>
      <c r="T168" s="84"/>
      <c r="U168" s="85"/>
      <c r="V168" s="85"/>
      <c r="W168" s="85"/>
      <c r="X168" s="85"/>
      <c r="Y168" s="85"/>
      <c r="Z168" s="85"/>
      <c r="AA168" s="85"/>
      <c r="AB168" s="85"/>
    </row>
    <row r="169" s="78" customFormat="1" ht="121.5" spans="1:28">
      <c r="A169" s="426"/>
      <c r="B169" s="427"/>
      <c r="C169" s="466" t="s">
        <v>492</v>
      </c>
      <c r="D169" s="466"/>
      <c r="E169" s="413" t="s">
        <v>493</v>
      </c>
      <c r="F169" s="416" t="s">
        <v>33</v>
      </c>
      <c r="G169" s="416">
        <v>1</v>
      </c>
      <c r="H169" s="441">
        <v>600</v>
      </c>
      <c r="I169" s="376"/>
      <c r="J169" s="190"/>
      <c r="K169" s="457" t="s">
        <v>34</v>
      </c>
      <c r="L169" s="457" t="s">
        <v>34</v>
      </c>
      <c r="M169" s="261">
        <f>IF(I169=1,H169*J169,0)</f>
        <v>0</v>
      </c>
      <c r="N169" s="446"/>
      <c r="O169" s="437"/>
      <c r="P169" s="437"/>
      <c r="Q169" s="437"/>
      <c r="R169" s="455" t="s">
        <v>494</v>
      </c>
      <c r="S169" s="455" t="s">
        <v>495</v>
      </c>
      <c r="T169" s="84"/>
      <c r="U169" s="85"/>
      <c r="V169" s="85"/>
      <c r="W169" s="85"/>
      <c r="X169" s="85"/>
      <c r="Y169" s="85"/>
      <c r="Z169" s="85"/>
      <c r="AA169" s="85"/>
      <c r="AB169" s="85"/>
    </row>
    <row r="170" s="78" customFormat="1" spans="1:28">
      <c r="A170" s="426"/>
      <c r="B170" s="427"/>
      <c r="C170" s="413" t="s">
        <v>496</v>
      </c>
      <c r="D170" s="413"/>
      <c r="E170" s="456" t="s">
        <v>497</v>
      </c>
      <c r="F170" s="416" t="s">
        <v>33</v>
      </c>
      <c r="G170" s="416">
        <v>10</v>
      </c>
      <c r="H170" s="417">
        <v>4000</v>
      </c>
      <c r="I170" s="418"/>
      <c r="J170" s="445"/>
      <c r="K170" s="434" t="s">
        <v>481</v>
      </c>
      <c r="L170" s="420">
        <v>100</v>
      </c>
      <c r="M170" s="342">
        <f>IF(AND(I170=1,J170&gt;100,J170&lt;=500),L170*90+H170+L171*(J170-100),IF(AND(I170=1,J170&gt;500),L170*90+H170+L171*400+L172*(J170-500),IF(AND(I170=1,J170&lt;=100),L170*(J170-10)+H170,0)))</f>
        <v>0</v>
      </c>
      <c r="N170" s="446"/>
      <c r="O170" s="424"/>
      <c r="P170" s="424"/>
      <c r="Q170" s="424"/>
      <c r="R170" s="451" t="s">
        <v>498</v>
      </c>
      <c r="S170" s="195"/>
      <c r="T170" s="84"/>
      <c r="U170" s="85"/>
      <c r="V170" s="85"/>
      <c r="W170" s="85"/>
      <c r="X170" s="85"/>
      <c r="Y170" s="85"/>
      <c r="Z170" s="85"/>
      <c r="AA170" s="85"/>
      <c r="AB170" s="85"/>
    </row>
    <row r="171" s="78" customFormat="1" spans="1:28">
      <c r="A171" s="426"/>
      <c r="B171" s="427"/>
      <c r="C171" s="413"/>
      <c r="D171" s="413"/>
      <c r="E171" s="456"/>
      <c r="F171" s="416"/>
      <c r="G171" s="416"/>
      <c r="H171" s="417"/>
      <c r="I171" s="428"/>
      <c r="J171" s="447"/>
      <c r="K171" s="434" t="s">
        <v>499</v>
      </c>
      <c r="L171" s="420">
        <v>50</v>
      </c>
      <c r="M171" s="342"/>
      <c r="N171" s="446"/>
      <c r="O171" s="431"/>
      <c r="P171" s="431"/>
      <c r="Q171" s="431"/>
      <c r="R171" s="452"/>
      <c r="S171" s="195"/>
      <c r="T171" s="84"/>
      <c r="U171" s="85"/>
      <c r="V171" s="85"/>
      <c r="W171" s="85"/>
      <c r="X171" s="85"/>
      <c r="Y171" s="85"/>
      <c r="Z171" s="85"/>
      <c r="AA171" s="85"/>
      <c r="AB171" s="85"/>
    </row>
    <row r="172" s="78" customFormat="1" spans="1:28">
      <c r="A172" s="426"/>
      <c r="B172" s="427"/>
      <c r="C172" s="413"/>
      <c r="D172" s="413"/>
      <c r="E172" s="456"/>
      <c r="F172" s="416"/>
      <c r="G172" s="416"/>
      <c r="H172" s="417"/>
      <c r="I172" s="433"/>
      <c r="J172" s="448"/>
      <c r="K172" s="434" t="s">
        <v>469</v>
      </c>
      <c r="L172" s="420">
        <v>20</v>
      </c>
      <c r="M172" s="347"/>
      <c r="N172" s="446"/>
      <c r="O172" s="437"/>
      <c r="P172" s="437"/>
      <c r="Q172" s="437"/>
      <c r="R172" s="455"/>
      <c r="S172" s="195"/>
      <c r="T172" s="84"/>
      <c r="U172" s="85"/>
      <c r="V172" s="85"/>
      <c r="W172" s="85"/>
      <c r="X172" s="85"/>
      <c r="Y172" s="85"/>
      <c r="Z172" s="85"/>
      <c r="AA172" s="85"/>
      <c r="AB172" s="85"/>
    </row>
    <row r="173" s="78" customFormat="1" ht="121.5" spans="1:28">
      <c r="A173" s="426"/>
      <c r="B173" s="427"/>
      <c r="C173" s="413" t="s">
        <v>500</v>
      </c>
      <c r="D173" s="413"/>
      <c r="E173" s="413" t="s">
        <v>501</v>
      </c>
      <c r="F173" s="416" t="s">
        <v>33</v>
      </c>
      <c r="G173" s="467" t="s">
        <v>502</v>
      </c>
      <c r="H173" s="468">
        <v>10000</v>
      </c>
      <c r="I173" s="376"/>
      <c r="J173" s="190"/>
      <c r="K173" s="469" t="s">
        <v>34</v>
      </c>
      <c r="L173" s="468">
        <v>5000</v>
      </c>
      <c r="M173" s="261">
        <f>IF(I173=1,H173+L173*(J173-2),0)</f>
        <v>0</v>
      </c>
      <c r="N173" s="446" t="s">
        <v>503</v>
      </c>
      <c r="O173" s="437"/>
      <c r="P173" s="437"/>
      <c r="Q173" s="437"/>
      <c r="R173" s="455" t="s">
        <v>504</v>
      </c>
      <c r="S173" s="470" t="s">
        <v>505</v>
      </c>
      <c r="T173" s="84"/>
      <c r="U173" s="85"/>
      <c r="V173" s="85"/>
      <c r="W173" s="85"/>
      <c r="X173" s="85"/>
      <c r="Y173" s="85"/>
      <c r="Z173" s="85"/>
      <c r="AA173" s="85"/>
      <c r="AB173" s="85"/>
    </row>
    <row r="174" s="78" customFormat="1" ht="141.75" spans="1:28">
      <c r="A174" s="426"/>
      <c r="B174" s="427"/>
      <c r="C174" s="413" t="s">
        <v>506</v>
      </c>
      <c r="D174" s="413"/>
      <c r="E174" s="413" t="s">
        <v>294</v>
      </c>
      <c r="F174" s="416" t="s">
        <v>33</v>
      </c>
      <c r="G174" s="416" t="s">
        <v>34</v>
      </c>
      <c r="H174" s="417">
        <v>3000</v>
      </c>
      <c r="I174" s="376"/>
      <c r="J174" s="274"/>
      <c r="K174" s="469" t="s">
        <v>34</v>
      </c>
      <c r="L174" s="435" t="s">
        <v>34</v>
      </c>
      <c r="M174" s="149">
        <f>IF(I174=1,H174,0)</f>
        <v>0</v>
      </c>
      <c r="N174" s="195" t="s">
        <v>348</v>
      </c>
      <c r="O174" s="455"/>
      <c r="P174" s="437"/>
      <c r="Q174" s="437"/>
      <c r="R174" s="459" t="s">
        <v>507</v>
      </c>
      <c r="S174" s="471"/>
      <c r="T174" s="84"/>
      <c r="U174" s="85"/>
      <c r="V174" s="85"/>
      <c r="W174" s="85"/>
      <c r="X174" s="85"/>
      <c r="Y174" s="85"/>
      <c r="Z174" s="85"/>
      <c r="AA174" s="85"/>
      <c r="AB174" s="85"/>
    </row>
    <row r="175" s="78" customFormat="1" ht="81" spans="1:28">
      <c r="A175" s="426"/>
      <c r="B175" s="427"/>
      <c r="C175" s="472" t="s">
        <v>508</v>
      </c>
      <c r="D175" s="473"/>
      <c r="E175" s="413" t="s">
        <v>294</v>
      </c>
      <c r="F175" s="416" t="s">
        <v>33</v>
      </c>
      <c r="G175" s="416" t="s">
        <v>34</v>
      </c>
      <c r="H175" s="417">
        <v>6000</v>
      </c>
      <c r="I175" s="376"/>
      <c r="J175" s="274"/>
      <c r="K175" s="469" t="s">
        <v>34</v>
      </c>
      <c r="L175" s="474" t="s">
        <v>34</v>
      </c>
      <c r="M175" s="475">
        <f>IF(I175=1,H175,0)</f>
        <v>0</v>
      </c>
      <c r="N175" s="476" t="s">
        <v>509</v>
      </c>
      <c r="O175" s="477"/>
      <c r="P175" s="436"/>
      <c r="Q175" s="436"/>
      <c r="R175" s="478" t="s">
        <v>510</v>
      </c>
      <c r="S175" s="471"/>
      <c r="T175" s="84"/>
      <c r="U175" s="85"/>
      <c r="V175" s="85"/>
      <c r="W175" s="85"/>
      <c r="X175" s="85"/>
      <c r="Y175" s="85"/>
      <c r="Z175" s="85"/>
      <c r="AA175" s="85"/>
      <c r="AB175" s="85"/>
    </row>
    <row r="176" s="78" customFormat="1" ht="42.95" customHeight="1" spans="1:28">
      <c r="A176" s="426"/>
      <c r="B176" s="427"/>
      <c r="C176" s="460" t="s">
        <v>511</v>
      </c>
      <c r="D176" s="462"/>
      <c r="E176" s="479" t="s">
        <v>512</v>
      </c>
      <c r="F176" s="412" t="s">
        <v>33</v>
      </c>
      <c r="G176" s="413" t="s">
        <v>513</v>
      </c>
      <c r="H176" s="441">
        <v>860</v>
      </c>
      <c r="I176" s="376"/>
      <c r="J176" s="311"/>
      <c r="K176" s="480" t="s">
        <v>34</v>
      </c>
      <c r="L176" s="480" t="s">
        <v>34</v>
      </c>
      <c r="M176" s="481" cm="1">
        <f t="array" ref="M176">IF(SUM(I176:I178)=1,SUMPRODUCT(H176:H178,I176:I178)*J176,0)</f>
        <v>0</v>
      </c>
      <c r="N176" s="424" t="s">
        <v>514</v>
      </c>
      <c r="O176" s="431"/>
      <c r="P176" s="431"/>
      <c r="Q176" s="431"/>
      <c r="R176" s="452" t="s">
        <v>515</v>
      </c>
      <c r="S176" s="482"/>
      <c r="T176" s="84"/>
      <c r="U176" s="85"/>
      <c r="V176" s="85"/>
      <c r="W176" s="85"/>
      <c r="X176" s="85"/>
      <c r="Y176" s="85"/>
      <c r="Z176" s="85"/>
      <c r="AA176" s="85"/>
      <c r="AB176" s="85"/>
    </row>
    <row r="177" s="78" customFormat="1" ht="40.5" spans="1:28">
      <c r="A177" s="426"/>
      <c r="B177" s="427"/>
      <c r="C177" s="460"/>
      <c r="D177" s="462"/>
      <c r="E177" s="483"/>
      <c r="F177" s="427"/>
      <c r="G177" s="413" t="s">
        <v>516</v>
      </c>
      <c r="H177" s="441">
        <v>1600</v>
      </c>
      <c r="I177" s="376"/>
      <c r="J177" s="315"/>
      <c r="K177" s="484"/>
      <c r="L177" s="484"/>
      <c r="M177" s="481"/>
      <c r="N177" s="431"/>
      <c r="O177" s="431"/>
      <c r="P177" s="431"/>
      <c r="Q177" s="431"/>
      <c r="R177" s="452"/>
      <c r="S177" s="482"/>
      <c r="T177" s="84"/>
      <c r="U177" s="85"/>
      <c r="V177" s="85"/>
      <c r="W177" s="85"/>
      <c r="X177" s="85"/>
      <c r="Y177" s="85"/>
      <c r="Z177" s="85"/>
      <c r="AA177" s="85"/>
      <c r="AB177" s="85"/>
    </row>
    <row r="178" s="78" customFormat="1" ht="40.5" spans="1:28">
      <c r="A178" s="426"/>
      <c r="B178" s="427"/>
      <c r="C178" s="485"/>
      <c r="D178" s="486"/>
      <c r="E178" s="473"/>
      <c r="F178" s="440"/>
      <c r="G178" s="413" t="s">
        <v>517</v>
      </c>
      <c r="H178" s="441">
        <v>3000</v>
      </c>
      <c r="I178" s="376"/>
      <c r="J178" s="487"/>
      <c r="K178" s="488"/>
      <c r="L178" s="488"/>
      <c r="M178" s="481"/>
      <c r="N178" s="437"/>
      <c r="O178" s="437"/>
      <c r="P178" s="437"/>
      <c r="Q178" s="437"/>
      <c r="R178" s="455"/>
      <c r="S178" s="482"/>
      <c r="T178" s="84"/>
      <c r="U178" s="85"/>
      <c r="V178" s="85"/>
      <c r="W178" s="85"/>
      <c r="X178" s="85"/>
      <c r="Y178" s="85"/>
      <c r="Z178" s="85"/>
      <c r="AA178" s="85"/>
      <c r="AB178" s="85"/>
    </row>
    <row r="179" s="78" customFormat="1" spans="1:28">
      <c r="A179" s="426"/>
      <c r="B179" s="427"/>
      <c r="C179" s="458" t="s">
        <v>518</v>
      </c>
      <c r="D179" s="458"/>
      <c r="E179" s="413" t="s">
        <v>519</v>
      </c>
      <c r="F179" s="416" t="s">
        <v>33</v>
      </c>
      <c r="G179" s="416" t="s">
        <v>34</v>
      </c>
      <c r="H179" s="416" t="s">
        <v>34</v>
      </c>
      <c r="I179" s="376"/>
      <c r="J179" s="190"/>
      <c r="K179" s="469" t="s">
        <v>34</v>
      </c>
      <c r="L179" s="441">
        <v>2000</v>
      </c>
      <c r="M179" s="261">
        <f>IF(I179=1,L179*J179,0)</f>
        <v>0</v>
      </c>
      <c r="N179" s="446" t="s">
        <v>520</v>
      </c>
      <c r="O179" s="437"/>
      <c r="P179" s="437"/>
      <c r="Q179" s="437"/>
      <c r="R179" s="455" t="s">
        <v>521</v>
      </c>
      <c r="S179" s="489"/>
      <c r="T179" s="84"/>
      <c r="U179" s="85"/>
      <c r="V179" s="85"/>
      <c r="W179" s="85"/>
      <c r="X179" s="85"/>
      <c r="Y179" s="85"/>
      <c r="Z179" s="85"/>
      <c r="AA179" s="85"/>
      <c r="AB179" s="85"/>
    </row>
    <row r="180" s="78" customFormat="1" ht="81" spans="1:28">
      <c r="A180" s="426"/>
      <c r="B180" s="427"/>
      <c r="C180" s="413" t="s">
        <v>522</v>
      </c>
      <c r="D180" s="413"/>
      <c r="E180" s="413" t="s">
        <v>523</v>
      </c>
      <c r="F180" s="416" t="s">
        <v>33</v>
      </c>
      <c r="G180" s="416" t="s">
        <v>34</v>
      </c>
      <c r="H180" s="416" t="s">
        <v>34</v>
      </c>
      <c r="I180" s="376"/>
      <c r="J180" s="190"/>
      <c r="K180" s="469" t="s">
        <v>34</v>
      </c>
      <c r="L180" s="441">
        <v>980</v>
      </c>
      <c r="M180" s="261">
        <f>IF(I180=1,L180*J180,0)</f>
        <v>0</v>
      </c>
      <c r="N180" s="446"/>
      <c r="O180" s="437"/>
      <c r="P180" s="437"/>
      <c r="Q180" s="437"/>
      <c r="R180" s="455" t="s">
        <v>524</v>
      </c>
      <c r="S180" s="490"/>
      <c r="T180" s="84"/>
      <c r="U180" s="85"/>
      <c r="V180" s="85"/>
      <c r="W180" s="85"/>
      <c r="X180" s="85"/>
      <c r="Y180" s="85"/>
      <c r="Z180" s="85"/>
      <c r="AA180" s="85"/>
      <c r="AB180" s="85"/>
    </row>
    <row r="181" s="78" customFormat="1" ht="40.5" spans="1:28">
      <c r="A181" s="426"/>
      <c r="B181" s="427"/>
      <c r="C181" s="413" t="s">
        <v>525</v>
      </c>
      <c r="D181" s="413"/>
      <c r="E181" s="413" t="s">
        <v>526</v>
      </c>
      <c r="F181" s="416" t="s">
        <v>295</v>
      </c>
      <c r="G181" s="416" t="s">
        <v>34</v>
      </c>
      <c r="H181" s="416" t="s">
        <v>34</v>
      </c>
      <c r="I181" s="376"/>
      <c r="J181" s="190"/>
      <c r="K181" s="469" t="s">
        <v>34</v>
      </c>
      <c r="L181" s="435">
        <v>180</v>
      </c>
      <c r="M181" s="261">
        <f>IF(I181=1,L181*J181,0)</f>
        <v>0</v>
      </c>
      <c r="N181" s="446"/>
      <c r="O181" s="437"/>
      <c r="P181" s="437"/>
      <c r="Q181" s="437"/>
      <c r="R181" s="455" t="s">
        <v>527</v>
      </c>
      <c r="S181" s="490"/>
      <c r="T181" s="84"/>
      <c r="U181" s="85"/>
      <c r="V181" s="85"/>
      <c r="W181" s="85"/>
      <c r="X181" s="85"/>
      <c r="Y181" s="85"/>
      <c r="Z181" s="85"/>
      <c r="AA181" s="85"/>
      <c r="AB181" s="85"/>
    </row>
    <row r="182" s="78" customFormat="1" spans="1:28">
      <c r="A182" s="426"/>
      <c r="B182" s="412" t="s">
        <v>528</v>
      </c>
      <c r="C182" s="413" t="s">
        <v>529</v>
      </c>
      <c r="D182" s="413"/>
      <c r="E182" s="413" t="s">
        <v>530</v>
      </c>
      <c r="F182" s="491" t="s">
        <v>33</v>
      </c>
      <c r="G182" s="416">
        <v>50</v>
      </c>
      <c r="H182" s="417">
        <v>8000</v>
      </c>
      <c r="I182" s="418"/>
      <c r="J182" s="445"/>
      <c r="K182" s="434" t="s">
        <v>531</v>
      </c>
      <c r="L182" s="435">
        <v>100</v>
      </c>
      <c r="M182" s="492">
        <f>IF(AND(I182=1,J182&lt;=50),H182,IF(AND(I182=1,J182&gt;50,J182&lt;=100),L182*(J182-50)+H182,IF(AND(I182=1,J182&gt;100,J182&lt;=300),L182*50+H182+L183*(J182-100),IF(AND(I182=1,J182&gt;300,J182&lt;=1000),L182*50+H182+L183*200+L184*(J182-300),IF(AND(I182=1,J182&gt;1000,J182&lt;=3000),L182*50+H182+L183*200+L184*700+L185*(J182-1000),IF(AND(I182=1,J182&gt;3000),L182*50+H182+L183*200+L184*700+L185*2000+L186*(J182-3000),0))))))</f>
        <v>0</v>
      </c>
      <c r="N182" s="493"/>
      <c r="O182" s="494"/>
      <c r="P182" s="431"/>
      <c r="Q182" s="431"/>
      <c r="R182" s="432" t="s">
        <v>532</v>
      </c>
      <c r="S182" s="452"/>
      <c r="T182" s="84"/>
      <c r="U182" s="85"/>
      <c r="V182" s="85"/>
      <c r="W182" s="85"/>
      <c r="X182" s="85"/>
      <c r="Y182" s="85"/>
      <c r="Z182" s="85"/>
      <c r="AA182" s="85"/>
      <c r="AB182" s="85"/>
    </row>
    <row r="183" s="78" customFormat="1" spans="1:28">
      <c r="A183" s="426"/>
      <c r="B183" s="427"/>
      <c r="C183" s="413"/>
      <c r="D183" s="413"/>
      <c r="E183" s="413"/>
      <c r="F183" s="491"/>
      <c r="G183" s="416"/>
      <c r="H183" s="417"/>
      <c r="I183" s="428"/>
      <c r="J183" s="447"/>
      <c r="K183" s="434" t="s">
        <v>467</v>
      </c>
      <c r="L183" s="435">
        <v>60</v>
      </c>
      <c r="M183" s="492"/>
      <c r="N183" s="493"/>
      <c r="O183" s="494"/>
      <c r="P183" s="431"/>
      <c r="Q183" s="431"/>
      <c r="R183" s="432"/>
      <c r="S183" s="452"/>
      <c r="T183" s="84"/>
      <c r="U183" s="85"/>
      <c r="V183" s="85"/>
      <c r="W183" s="85"/>
      <c r="X183" s="85"/>
      <c r="Y183" s="85"/>
      <c r="Z183" s="85"/>
      <c r="AA183" s="85"/>
      <c r="AB183" s="85"/>
    </row>
    <row r="184" s="78" customFormat="1" spans="1:28">
      <c r="A184" s="426"/>
      <c r="B184" s="427"/>
      <c r="C184" s="413"/>
      <c r="D184" s="413"/>
      <c r="E184" s="413"/>
      <c r="F184" s="491"/>
      <c r="G184" s="416"/>
      <c r="H184" s="417"/>
      <c r="I184" s="428"/>
      <c r="J184" s="447"/>
      <c r="K184" s="434" t="s">
        <v>533</v>
      </c>
      <c r="L184" s="435">
        <v>40</v>
      </c>
      <c r="M184" s="492"/>
      <c r="N184" s="493"/>
      <c r="O184" s="494"/>
      <c r="P184" s="431"/>
      <c r="Q184" s="431"/>
      <c r="R184" s="432"/>
      <c r="S184" s="452"/>
      <c r="T184" s="84"/>
      <c r="U184" s="85"/>
      <c r="V184" s="85"/>
      <c r="W184" s="85"/>
      <c r="X184" s="85"/>
      <c r="Y184" s="85"/>
      <c r="Z184" s="85"/>
      <c r="AA184" s="85"/>
      <c r="AB184" s="85"/>
    </row>
    <row r="185" s="78" customFormat="1" spans="1:28">
      <c r="A185" s="426"/>
      <c r="B185" s="427"/>
      <c r="C185" s="413"/>
      <c r="D185" s="413"/>
      <c r="E185" s="413"/>
      <c r="F185" s="491"/>
      <c r="G185" s="416"/>
      <c r="H185" s="417"/>
      <c r="I185" s="428"/>
      <c r="J185" s="447"/>
      <c r="K185" s="434" t="s">
        <v>534</v>
      </c>
      <c r="L185" s="435">
        <v>30</v>
      </c>
      <c r="M185" s="492"/>
      <c r="N185" s="493"/>
      <c r="O185" s="494"/>
      <c r="P185" s="431"/>
      <c r="Q185" s="431"/>
      <c r="R185" s="432"/>
      <c r="S185" s="452"/>
      <c r="T185" s="84"/>
      <c r="U185" s="85"/>
      <c r="V185" s="85"/>
      <c r="W185" s="85"/>
      <c r="X185" s="85"/>
      <c r="Y185" s="85"/>
      <c r="Z185" s="85"/>
      <c r="AA185" s="85"/>
      <c r="AB185" s="85"/>
    </row>
    <row r="186" s="78" customFormat="1" spans="1:28">
      <c r="A186" s="426"/>
      <c r="B186" s="427"/>
      <c r="C186" s="413"/>
      <c r="D186" s="413"/>
      <c r="E186" s="413"/>
      <c r="F186" s="491"/>
      <c r="G186" s="416"/>
      <c r="H186" s="417"/>
      <c r="I186" s="433"/>
      <c r="J186" s="448"/>
      <c r="K186" s="434" t="s">
        <v>535</v>
      </c>
      <c r="L186" s="435">
        <v>20</v>
      </c>
      <c r="M186" s="492"/>
      <c r="N186" s="493"/>
      <c r="O186" s="495"/>
      <c r="P186" s="437"/>
      <c r="Q186" s="437"/>
      <c r="R186" s="438"/>
      <c r="S186" s="455"/>
      <c r="T186" s="84"/>
      <c r="U186" s="85"/>
      <c r="V186" s="85"/>
      <c r="W186" s="85"/>
      <c r="X186" s="85"/>
      <c r="Y186" s="85"/>
      <c r="Z186" s="85"/>
      <c r="AA186" s="85"/>
      <c r="AB186" s="85"/>
    </row>
    <row r="187" s="78" customFormat="1" ht="182.25" spans="1:28">
      <c r="A187" s="426"/>
      <c r="B187" s="427"/>
      <c r="C187" s="496" t="s">
        <v>536</v>
      </c>
      <c r="D187" s="497"/>
      <c r="E187" s="498" t="s">
        <v>255</v>
      </c>
      <c r="F187" s="499" t="s">
        <v>33</v>
      </c>
      <c r="G187" s="499">
        <v>10</v>
      </c>
      <c r="H187" s="500">
        <v>5000</v>
      </c>
      <c r="I187" s="501"/>
      <c r="J187" s="502"/>
      <c r="K187" s="435" t="s">
        <v>34</v>
      </c>
      <c r="L187" s="468">
        <v>300</v>
      </c>
      <c r="M187" s="205">
        <f>IF(I187=1,H187+(J187-10)*L187,0)</f>
        <v>0</v>
      </c>
      <c r="N187" s="503"/>
      <c r="O187" s="503"/>
      <c r="P187" s="503"/>
      <c r="Q187" s="503"/>
      <c r="R187" s="504" t="s">
        <v>537</v>
      </c>
      <c r="S187" s="504" t="s">
        <v>538</v>
      </c>
      <c r="T187" s="84"/>
      <c r="U187" s="85"/>
      <c r="V187" s="85"/>
      <c r="W187" s="85"/>
      <c r="X187" s="85"/>
      <c r="Y187" s="85"/>
      <c r="Z187" s="85"/>
      <c r="AA187" s="85"/>
      <c r="AB187" s="85"/>
    </row>
    <row r="188" s="78" customFormat="1" spans="1:28">
      <c r="A188" s="426"/>
      <c r="B188" s="427"/>
      <c r="C188" s="460" t="s">
        <v>539</v>
      </c>
      <c r="D188" s="462"/>
      <c r="E188" s="505" t="s">
        <v>540</v>
      </c>
      <c r="F188" s="408" t="s">
        <v>33</v>
      </c>
      <c r="G188" s="408" t="s">
        <v>34</v>
      </c>
      <c r="H188" s="408" t="s">
        <v>34</v>
      </c>
      <c r="I188" s="98"/>
      <c r="J188" s="159"/>
      <c r="K188" s="506" t="s">
        <v>541</v>
      </c>
      <c r="L188" s="463">
        <v>600</v>
      </c>
      <c r="M188" s="507">
        <f>IF(AND(I188=1,J188&lt;=10),L188*J188,IF(AND(I188=1,J188&gt;10,J188&lt;=50),L188*10+L189*(J188-10),IF(AND(I188=1,J188&gt;50,J188&lt;=100),L188*10+L189*40+L190*(J188-50),IF(AND(I188=1,J188&gt;100),L188*10+L189*40+L190*50+L191*(J188-100),0))))</f>
        <v>0</v>
      </c>
      <c r="N188" s="465" t="s">
        <v>542</v>
      </c>
      <c r="O188" s="182"/>
      <c r="P188" s="182"/>
      <c r="Q188" s="182"/>
      <c r="R188" s="181" t="s">
        <v>543</v>
      </c>
      <c r="S188" s="181"/>
      <c r="T188" s="84"/>
      <c r="U188" s="85"/>
      <c r="V188" s="85"/>
      <c r="W188" s="85"/>
      <c r="X188" s="85"/>
      <c r="Y188" s="85"/>
      <c r="Z188" s="85"/>
      <c r="AA188" s="85"/>
      <c r="AB188" s="85"/>
    </row>
    <row r="189" s="78" customFormat="1" spans="1:28">
      <c r="A189" s="426"/>
      <c r="B189" s="427"/>
      <c r="C189" s="460"/>
      <c r="D189" s="462"/>
      <c r="E189" s="505"/>
      <c r="F189" s="408"/>
      <c r="G189" s="408"/>
      <c r="H189" s="408"/>
      <c r="I189" s="98"/>
      <c r="J189" s="159"/>
      <c r="K189" s="506" t="s">
        <v>544</v>
      </c>
      <c r="L189" s="463">
        <v>450</v>
      </c>
      <c r="M189" s="507"/>
      <c r="N189" s="465"/>
      <c r="O189" s="187"/>
      <c r="P189" s="187"/>
      <c r="Q189" s="187"/>
      <c r="R189" s="181"/>
      <c r="S189" s="181"/>
      <c r="T189" s="84"/>
      <c r="U189" s="85"/>
      <c r="V189" s="85"/>
      <c r="W189" s="85"/>
      <c r="X189" s="85"/>
      <c r="Y189" s="85"/>
      <c r="Z189" s="85"/>
      <c r="AA189" s="85"/>
      <c r="AB189" s="85"/>
    </row>
    <row r="190" s="78" customFormat="1" spans="1:28">
      <c r="A190" s="426"/>
      <c r="B190" s="427"/>
      <c r="C190" s="460"/>
      <c r="D190" s="462"/>
      <c r="E190" s="505"/>
      <c r="F190" s="408"/>
      <c r="G190" s="408"/>
      <c r="H190" s="408"/>
      <c r="I190" s="98"/>
      <c r="J190" s="159"/>
      <c r="K190" s="506" t="s">
        <v>531</v>
      </c>
      <c r="L190" s="463">
        <v>300</v>
      </c>
      <c r="M190" s="507"/>
      <c r="N190" s="465"/>
      <c r="O190" s="187"/>
      <c r="P190" s="187"/>
      <c r="Q190" s="187"/>
      <c r="R190" s="181"/>
      <c r="S190" s="181"/>
      <c r="T190" s="84"/>
      <c r="U190" s="85"/>
      <c r="V190" s="85"/>
      <c r="W190" s="85"/>
      <c r="X190" s="85"/>
      <c r="Y190" s="85"/>
      <c r="Z190" s="85"/>
      <c r="AA190" s="85"/>
      <c r="AB190" s="85"/>
    </row>
    <row r="191" s="78" customFormat="1" spans="1:28">
      <c r="A191" s="426"/>
      <c r="B191" s="427"/>
      <c r="C191" s="460"/>
      <c r="D191" s="462"/>
      <c r="E191" s="508"/>
      <c r="F191" s="509"/>
      <c r="G191" s="509"/>
      <c r="H191" s="509"/>
      <c r="I191" s="225"/>
      <c r="J191" s="172"/>
      <c r="K191" s="510" t="s">
        <v>545</v>
      </c>
      <c r="L191" s="511">
        <v>150</v>
      </c>
      <c r="M191" s="512"/>
      <c r="N191" s="465"/>
      <c r="O191" s="188"/>
      <c r="P191" s="188"/>
      <c r="Q191" s="188"/>
      <c r="R191" s="181"/>
      <c r="S191" s="181"/>
      <c r="T191" s="84"/>
      <c r="U191" s="85"/>
      <c r="V191" s="85"/>
      <c r="W191" s="85"/>
      <c r="X191" s="85"/>
      <c r="Y191" s="85"/>
      <c r="Z191" s="85"/>
      <c r="AA191" s="85"/>
      <c r="AB191" s="85"/>
    </row>
    <row r="192" s="78" customFormat="1" ht="40.5" spans="1:28">
      <c r="A192" s="426"/>
      <c r="B192" s="427"/>
      <c r="C192" s="513" t="s">
        <v>546</v>
      </c>
      <c r="D192" s="514"/>
      <c r="E192" s="515" t="s">
        <v>547</v>
      </c>
      <c r="F192" s="395" t="s">
        <v>33</v>
      </c>
      <c r="G192" s="395" t="s">
        <v>34</v>
      </c>
      <c r="H192" s="395" t="s">
        <v>34</v>
      </c>
      <c r="I192" s="225"/>
      <c r="J192" s="172"/>
      <c r="K192" s="510" t="s">
        <v>34</v>
      </c>
      <c r="L192" s="516">
        <v>15000</v>
      </c>
      <c r="M192" s="149">
        <f>IF(I192=1,L192*J192,0)</f>
        <v>0</v>
      </c>
      <c r="N192" s="517" t="s">
        <v>548</v>
      </c>
      <c r="O192" s="517"/>
      <c r="P192" s="465"/>
      <c r="Q192" s="465"/>
      <c r="R192" s="181" t="s">
        <v>549</v>
      </c>
      <c r="S192" s="181"/>
      <c r="T192" s="84"/>
      <c r="U192" s="85"/>
      <c r="V192" s="85"/>
      <c r="W192" s="85"/>
      <c r="X192" s="85"/>
      <c r="Y192" s="85"/>
      <c r="Z192" s="85"/>
      <c r="AA192" s="85"/>
      <c r="AB192" s="85"/>
    </row>
    <row r="193" s="78" customFormat="1" spans="1:28">
      <c r="A193" s="426"/>
      <c r="B193" s="518" t="s">
        <v>550</v>
      </c>
      <c r="C193" s="462" t="s">
        <v>551</v>
      </c>
      <c r="D193" s="462"/>
      <c r="E193" s="462" t="s">
        <v>552</v>
      </c>
      <c r="F193" s="408" t="s">
        <v>33</v>
      </c>
      <c r="G193" s="408" t="s">
        <v>34</v>
      </c>
      <c r="H193" s="351">
        <v>39800</v>
      </c>
      <c r="I193" s="98"/>
      <c r="J193" s="519"/>
      <c r="K193" s="506" t="s">
        <v>313</v>
      </c>
      <c r="L193" s="463">
        <v>1000</v>
      </c>
      <c r="M193" s="162">
        <f>IF(AND(I193=1,J193&gt;=1,J193&lt;=20),H193+J193*L193,IF(AND(I193=1,J193&gt;20,J193&lt;=100),H193+L193*20+L194*(J193-20),IF(AND(I193=1,J193&gt;100),H193+L193*20+L194*80+L195*(J193-100),0)))</f>
        <v>0</v>
      </c>
      <c r="N193" s="465" t="s">
        <v>553</v>
      </c>
      <c r="O193" s="520"/>
      <c r="P193" s="430"/>
      <c r="Q193" s="430"/>
      <c r="R193" s="452" t="s">
        <v>554</v>
      </c>
      <c r="S193" s="452" t="s">
        <v>555</v>
      </c>
      <c r="T193" s="84"/>
      <c r="U193" s="85"/>
      <c r="V193" s="85"/>
      <c r="W193" s="85"/>
      <c r="X193" s="85"/>
      <c r="Y193" s="85"/>
      <c r="Z193" s="85"/>
      <c r="AA193" s="85"/>
      <c r="AB193" s="85"/>
    </row>
    <row r="194" s="78" customFormat="1" spans="1:28">
      <c r="A194" s="426"/>
      <c r="B194" s="518"/>
      <c r="C194" s="462"/>
      <c r="D194" s="462"/>
      <c r="E194" s="462"/>
      <c r="F194" s="408"/>
      <c r="G194" s="408"/>
      <c r="H194" s="351"/>
      <c r="I194" s="98"/>
      <c r="J194" s="519"/>
      <c r="K194" s="506" t="s">
        <v>262</v>
      </c>
      <c r="L194" s="463">
        <v>800</v>
      </c>
      <c r="M194" s="162"/>
      <c r="N194" s="465"/>
      <c r="O194" s="520"/>
      <c r="P194" s="430"/>
      <c r="Q194" s="430"/>
      <c r="R194" s="452"/>
      <c r="S194" s="452"/>
      <c r="T194" s="84"/>
      <c r="U194" s="85"/>
      <c r="V194" s="85"/>
      <c r="W194" s="85"/>
      <c r="X194" s="85"/>
      <c r="Y194" s="85"/>
      <c r="Z194" s="85"/>
      <c r="AA194" s="85"/>
      <c r="AB194" s="85"/>
    </row>
    <row r="195" s="78" customFormat="1" spans="1:28">
      <c r="A195" s="426"/>
      <c r="B195" s="518"/>
      <c r="C195" s="462"/>
      <c r="D195" s="462"/>
      <c r="E195" s="462"/>
      <c r="F195" s="408"/>
      <c r="G195" s="408"/>
      <c r="H195" s="351"/>
      <c r="I195" s="98"/>
      <c r="J195" s="519"/>
      <c r="K195" s="506" t="s">
        <v>545</v>
      </c>
      <c r="L195" s="463">
        <v>600</v>
      </c>
      <c r="M195" s="162"/>
      <c r="N195" s="465"/>
      <c r="O195" s="521"/>
      <c r="P195" s="436"/>
      <c r="Q195" s="436"/>
      <c r="R195" s="455"/>
      <c r="S195" s="455"/>
      <c r="T195" s="84"/>
      <c r="U195" s="85"/>
      <c r="V195" s="85"/>
      <c r="W195" s="85"/>
      <c r="X195" s="85"/>
      <c r="Y195" s="85"/>
      <c r="Z195" s="85"/>
      <c r="AA195" s="85"/>
      <c r="AB195" s="85"/>
    </row>
    <row r="196" s="78" customFormat="1" ht="60.75" spans="1:28">
      <c r="A196" s="426"/>
      <c r="B196" s="518"/>
      <c r="C196" s="462" t="s">
        <v>556</v>
      </c>
      <c r="D196" s="462"/>
      <c r="E196" s="462" t="s">
        <v>294</v>
      </c>
      <c r="F196" s="408" t="s">
        <v>33</v>
      </c>
      <c r="G196" s="408" t="s">
        <v>34</v>
      </c>
      <c r="H196" s="101">
        <f>M193*30%</f>
        <v>0</v>
      </c>
      <c r="I196" s="98"/>
      <c r="J196" s="274"/>
      <c r="K196" s="506" t="s">
        <v>34</v>
      </c>
      <c r="L196" s="463" t="s">
        <v>34</v>
      </c>
      <c r="M196" s="292">
        <f t="shared" ref="M196:M198" si="1">IF(I196=1,H196,0)</f>
        <v>0</v>
      </c>
      <c r="N196" s="181" t="s">
        <v>557</v>
      </c>
      <c r="O196" s="522"/>
      <c r="P196" s="436"/>
      <c r="Q196" s="436"/>
      <c r="R196" s="459" t="s">
        <v>558</v>
      </c>
      <c r="S196" s="455"/>
      <c r="T196" s="84"/>
      <c r="U196" s="85"/>
      <c r="V196" s="85"/>
      <c r="W196" s="85"/>
      <c r="X196" s="85"/>
      <c r="Y196" s="85"/>
      <c r="Z196" s="85"/>
      <c r="AA196" s="85"/>
      <c r="AB196" s="85"/>
    </row>
    <row r="197" s="78" customFormat="1" ht="60.75" spans="1:28">
      <c r="A197" s="426"/>
      <c r="B197" s="518"/>
      <c r="C197" s="462" t="s">
        <v>559</v>
      </c>
      <c r="D197" s="462"/>
      <c r="E197" s="462" t="s">
        <v>294</v>
      </c>
      <c r="F197" s="408" t="s">
        <v>33</v>
      </c>
      <c r="G197" s="408" t="s">
        <v>34</v>
      </c>
      <c r="H197" s="101">
        <v>3000</v>
      </c>
      <c r="I197" s="98"/>
      <c r="J197" s="274"/>
      <c r="K197" s="506" t="s">
        <v>34</v>
      </c>
      <c r="L197" s="463" t="s">
        <v>34</v>
      </c>
      <c r="M197" s="292">
        <f t="shared" si="1"/>
        <v>0</v>
      </c>
      <c r="N197" s="465"/>
      <c r="O197" s="521"/>
      <c r="P197" s="436"/>
      <c r="Q197" s="436"/>
      <c r="R197" s="455" t="s">
        <v>560</v>
      </c>
      <c r="S197" s="455"/>
      <c r="T197" s="84"/>
      <c r="U197" s="85"/>
      <c r="V197" s="85"/>
      <c r="W197" s="85"/>
      <c r="X197" s="85"/>
      <c r="Y197" s="85"/>
      <c r="Z197" s="85"/>
      <c r="AA197" s="85"/>
      <c r="AB197" s="85"/>
    </row>
    <row r="198" s="78" customFormat="1" ht="182.25" spans="1:28">
      <c r="A198" s="426"/>
      <c r="B198" s="518"/>
      <c r="C198" s="462" t="s">
        <v>561</v>
      </c>
      <c r="D198" s="462"/>
      <c r="E198" s="462" t="s">
        <v>294</v>
      </c>
      <c r="F198" s="408" t="s">
        <v>33</v>
      </c>
      <c r="G198" s="408" t="s">
        <v>34</v>
      </c>
      <c r="H198" s="351">
        <v>8000</v>
      </c>
      <c r="I198" s="98"/>
      <c r="J198" s="274"/>
      <c r="K198" s="506" t="s">
        <v>34</v>
      </c>
      <c r="L198" s="463" t="s">
        <v>34</v>
      </c>
      <c r="M198" s="292">
        <f t="shared" si="1"/>
        <v>0</v>
      </c>
      <c r="N198" s="181" t="s">
        <v>562</v>
      </c>
      <c r="O198" s="522"/>
      <c r="P198" s="436"/>
      <c r="Q198" s="436"/>
      <c r="R198" s="478" t="s">
        <v>563</v>
      </c>
      <c r="S198" s="455"/>
      <c r="T198" s="84"/>
      <c r="U198" s="85"/>
      <c r="V198" s="85"/>
      <c r="W198" s="85"/>
      <c r="X198" s="85"/>
      <c r="Y198" s="85"/>
      <c r="Z198" s="85"/>
      <c r="AA198" s="85"/>
      <c r="AB198" s="85"/>
    </row>
    <row r="199" s="78" customFormat="1" spans="1:28">
      <c r="A199" s="426"/>
      <c r="B199" s="518"/>
      <c r="C199" s="462" t="s">
        <v>564</v>
      </c>
      <c r="D199" s="462"/>
      <c r="E199" s="462" t="s">
        <v>565</v>
      </c>
      <c r="F199" s="408" t="s">
        <v>33</v>
      </c>
      <c r="G199" s="408">
        <v>1</v>
      </c>
      <c r="H199" s="351">
        <v>6800</v>
      </c>
      <c r="I199" s="98"/>
      <c r="J199" s="523"/>
      <c r="K199" s="524" t="s">
        <v>566</v>
      </c>
      <c r="L199" s="463">
        <v>100</v>
      </c>
      <c r="M199" s="162">
        <f>IF(AND(I199=1,J199&gt;=1,J199&lt;=100),H199+(J199-1)*L199,IF(AND(I199=1,J199&gt;100,J199&lt;=200),H199+L199*99+L200*(J199-100),IF(AND(I199=1,J199&gt;200),H199+L199*99+L200*100+L201*(J199-200),0)))</f>
        <v>0</v>
      </c>
      <c r="N199" s="465" t="s">
        <v>567</v>
      </c>
      <c r="O199" s="520"/>
      <c r="P199" s="430"/>
      <c r="Q199" s="430"/>
      <c r="R199" s="431" t="s">
        <v>568</v>
      </c>
      <c r="S199" s="452" t="s">
        <v>569</v>
      </c>
      <c r="T199" s="84"/>
      <c r="U199" s="85"/>
      <c r="V199" s="85"/>
      <c r="W199" s="85"/>
      <c r="X199" s="85"/>
      <c r="Y199" s="85"/>
      <c r="Z199" s="85"/>
      <c r="AA199" s="85"/>
      <c r="AB199" s="85"/>
    </row>
    <row r="200" s="78" customFormat="1" spans="1:28">
      <c r="A200" s="426"/>
      <c r="B200" s="518"/>
      <c r="C200" s="462"/>
      <c r="D200" s="462"/>
      <c r="E200" s="462"/>
      <c r="F200" s="408"/>
      <c r="G200" s="408"/>
      <c r="H200" s="351"/>
      <c r="I200" s="98"/>
      <c r="J200" s="523"/>
      <c r="K200" s="524" t="s">
        <v>264</v>
      </c>
      <c r="L200" s="463">
        <v>50</v>
      </c>
      <c r="M200" s="162"/>
      <c r="N200" s="465"/>
      <c r="O200" s="520"/>
      <c r="P200" s="430"/>
      <c r="Q200" s="430"/>
      <c r="R200" s="431"/>
      <c r="S200" s="452"/>
      <c r="T200" s="84"/>
      <c r="U200" s="85"/>
      <c r="V200" s="85"/>
      <c r="W200" s="85"/>
      <c r="X200" s="85"/>
      <c r="Y200" s="85"/>
      <c r="Z200" s="85"/>
      <c r="AA200" s="85"/>
      <c r="AB200" s="85"/>
    </row>
    <row r="201" s="78" customFormat="1" spans="1:28">
      <c r="A201" s="426"/>
      <c r="B201" s="518"/>
      <c r="C201" s="462"/>
      <c r="D201" s="462"/>
      <c r="E201" s="462"/>
      <c r="F201" s="408"/>
      <c r="G201" s="408"/>
      <c r="H201" s="351"/>
      <c r="I201" s="98"/>
      <c r="J201" s="523"/>
      <c r="K201" s="524" t="s">
        <v>477</v>
      </c>
      <c r="L201" s="463">
        <v>20</v>
      </c>
      <c r="M201" s="162"/>
      <c r="N201" s="465"/>
      <c r="O201" s="521"/>
      <c r="P201" s="436"/>
      <c r="Q201" s="436"/>
      <c r="R201" s="437"/>
      <c r="S201" s="455"/>
      <c r="T201" s="84"/>
      <c r="U201" s="85"/>
      <c r="V201" s="85"/>
      <c r="W201" s="85"/>
      <c r="X201" s="85"/>
      <c r="Y201" s="85"/>
      <c r="Z201" s="85"/>
      <c r="AA201" s="85"/>
      <c r="AB201" s="85"/>
    </row>
    <row r="202" s="78" customFormat="1" ht="40.5" spans="1:28">
      <c r="A202" s="426"/>
      <c r="B202" s="518"/>
      <c r="C202" s="462" t="s">
        <v>570</v>
      </c>
      <c r="D202" s="462"/>
      <c r="E202" s="462" t="s">
        <v>294</v>
      </c>
      <c r="F202" s="408" t="s">
        <v>33</v>
      </c>
      <c r="G202" s="408" t="s">
        <v>34</v>
      </c>
      <c r="H202" s="351">
        <v>9800</v>
      </c>
      <c r="I202" s="98"/>
      <c r="J202" s="274"/>
      <c r="K202" s="524" t="s">
        <v>34</v>
      </c>
      <c r="L202" s="463" t="s">
        <v>34</v>
      </c>
      <c r="M202" s="292">
        <f>IF(I202=1,H202,0)</f>
        <v>0</v>
      </c>
      <c r="N202" s="465" t="s">
        <v>571</v>
      </c>
      <c r="O202" s="521"/>
      <c r="P202" s="436"/>
      <c r="Q202" s="436"/>
      <c r="R202" s="455" t="s">
        <v>572</v>
      </c>
      <c r="S202" s="455"/>
      <c r="T202" s="84"/>
      <c r="U202" s="85"/>
      <c r="V202" s="85"/>
      <c r="W202" s="85"/>
      <c r="X202" s="85"/>
      <c r="Y202" s="85"/>
      <c r="Z202" s="85"/>
      <c r="AA202" s="85"/>
      <c r="AB202" s="85"/>
    </row>
    <row r="203" s="78" customFormat="1" ht="162" spans="1:28">
      <c r="A203" s="426"/>
      <c r="B203" s="518"/>
      <c r="C203" s="462" t="s">
        <v>573</v>
      </c>
      <c r="D203" s="462"/>
      <c r="E203" s="462" t="s">
        <v>574</v>
      </c>
      <c r="F203" s="408" t="s">
        <v>33</v>
      </c>
      <c r="G203" s="408" t="s">
        <v>575</v>
      </c>
      <c r="H203" s="463">
        <v>13800</v>
      </c>
      <c r="I203" s="98"/>
      <c r="J203" s="274"/>
      <c r="K203" s="525" t="s">
        <v>576</v>
      </c>
      <c r="L203" s="463">
        <v>10000</v>
      </c>
      <c r="M203" s="526" cm="1">
        <f t="array" ref="M203">IF(I203=1,H203+SUMPRODUCT(TEXT(J203-{1},"0;!0")*{10000}),0)</f>
        <v>0</v>
      </c>
      <c r="N203" s="465"/>
      <c r="O203" s="521"/>
      <c r="P203" s="436"/>
      <c r="Q203" s="436"/>
      <c r="R203" s="459" t="s">
        <v>577</v>
      </c>
      <c r="S203" s="455"/>
      <c r="T203" s="84"/>
      <c r="U203" s="85"/>
      <c r="V203" s="85"/>
      <c r="W203" s="85"/>
      <c r="X203" s="85"/>
      <c r="Y203" s="85"/>
      <c r="Z203" s="85"/>
      <c r="AA203" s="85"/>
      <c r="AB203" s="85"/>
    </row>
    <row r="204" s="78" customFormat="1" ht="40.5" spans="1:28">
      <c r="A204" s="426"/>
      <c r="B204" s="518"/>
      <c r="C204" s="462" t="s">
        <v>578</v>
      </c>
      <c r="D204" s="462"/>
      <c r="E204" s="462" t="s">
        <v>547</v>
      </c>
      <c r="F204" s="408" t="s">
        <v>295</v>
      </c>
      <c r="G204" s="408" t="s">
        <v>34</v>
      </c>
      <c r="H204" s="408" t="s">
        <v>34</v>
      </c>
      <c r="I204" s="98"/>
      <c r="J204" s="274"/>
      <c r="K204" s="524" t="s">
        <v>34</v>
      </c>
      <c r="L204" s="463">
        <v>50000</v>
      </c>
      <c r="M204" s="292">
        <f>IF(I204=1,L204*J204,0)</f>
        <v>0</v>
      </c>
      <c r="N204" s="465"/>
      <c r="O204" s="521"/>
      <c r="P204" s="436"/>
      <c r="Q204" s="436"/>
      <c r="R204" s="455" t="s">
        <v>579</v>
      </c>
      <c r="S204" s="455" t="s">
        <v>580</v>
      </c>
      <c r="T204" s="84"/>
      <c r="U204" s="85"/>
      <c r="V204" s="85"/>
      <c r="W204" s="85"/>
      <c r="X204" s="85"/>
      <c r="Y204" s="85"/>
      <c r="Z204" s="85"/>
      <c r="AA204" s="85"/>
      <c r="AB204" s="85"/>
    </row>
    <row r="205" s="78" customFormat="1" ht="101.25" spans="1:28">
      <c r="A205" s="426"/>
      <c r="B205" s="518"/>
      <c r="C205" s="462" t="s">
        <v>581</v>
      </c>
      <c r="D205" s="462"/>
      <c r="E205" s="462" t="s">
        <v>547</v>
      </c>
      <c r="F205" s="408" t="s">
        <v>33</v>
      </c>
      <c r="G205" s="408" t="s">
        <v>34</v>
      </c>
      <c r="H205" s="408" t="s">
        <v>34</v>
      </c>
      <c r="I205" s="98"/>
      <c r="J205" s="523"/>
      <c r="K205" s="506" t="s">
        <v>34</v>
      </c>
      <c r="L205" s="463">
        <v>2000</v>
      </c>
      <c r="M205" s="292">
        <f>IF(I205=1,L205*J205,0)</f>
        <v>0</v>
      </c>
      <c r="N205" s="465"/>
      <c r="O205" s="521"/>
      <c r="P205" s="436"/>
      <c r="Q205" s="436"/>
      <c r="R205" s="477" t="s">
        <v>582</v>
      </c>
      <c r="S205" s="455"/>
      <c r="T205" s="84"/>
      <c r="U205" s="85"/>
      <c r="V205" s="85"/>
      <c r="W205" s="85"/>
      <c r="X205" s="85"/>
      <c r="Y205" s="85"/>
      <c r="Z205" s="85"/>
      <c r="AA205" s="85"/>
      <c r="AB205" s="85"/>
    </row>
    <row r="206" s="78" customFormat="1" ht="202.5" spans="1:28">
      <c r="A206" s="426"/>
      <c r="B206" s="518"/>
      <c r="C206" s="462" t="s">
        <v>583</v>
      </c>
      <c r="D206" s="462"/>
      <c r="E206" s="462" t="s">
        <v>294</v>
      </c>
      <c r="F206" s="408" t="s">
        <v>33</v>
      </c>
      <c r="G206" s="408" t="s">
        <v>34</v>
      </c>
      <c r="H206" s="351">
        <v>10000</v>
      </c>
      <c r="I206" s="98"/>
      <c r="J206" s="274"/>
      <c r="K206" s="506" t="s">
        <v>34</v>
      </c>
      <c r="L206" s="463" t="s">
        <v>34</v>
      </c>
      <c r="M206" s="292">
        <f>IF(I206=1,H206,0)</f>
        <v>0</v>
      </c>
      <c r="N206" s="181" t="s">
        <v>584</v>
      </c>
      <c r="O206" s="527"/>
      <c r="P206" s="430"/>
      <c r="Q206" s="430"/>
      <c r="R206" s="528" t="s">
        <v>585</v>
      </c>
      <c r="S206" s="452"/>
      <c r="T206" s="84"/>
      <c r="U206" s="85"/>
      <c r="V206" s="85"/>
      <c r="W206" s="85"/>
      <c r="X206" s="85"/>
      <c r="Y206" s="85"/>
      <c r="Z206" s="85"/>
      <c r="AA206" s="85"/>
      <c r="AB206" s="85"/>
    </row>
    <row r="207" s="78" customFormat="1" ht="101.25" spans="1:28">
      <c r="A207" s="426"/>
      <c r="B207" s="518"/>
      <c r="C207" s="462" t="s">
        <v>586</v>
      </c>
      <c r="D207" s="462"/>
      <c r="E207" s="462" t="s">
        <v>587</v>
      </c>
      <c r="F207" s="408" t="s">
        <v>33</v>
      </c>
      <c r="G207" s="408">
        <v>1</v>
      </c>
      <c r="H207" s="463">
        <v>20000</v>
      </c>
      <c r="I207" s="98"/>
      <c r="J207" s="523"/>
      <c r="K207" s="506" t="s">
        <v>34</v>
      </c>
      <c r="L207" s="463">
        <v>10000</v>
      </c>
      <c r="M207" s="529">
        <f>IF(I207=1,H207+L207*(J207-G207),0)</f>
        <v>0</v>
      </c>
      <c r="N207" s="465" t="s">
        <v>588</v>
      </c>
      <c r="O207" s="464"/>
      <c r="P207" s="464"/>
      <c r="Q207" s="464"/>
      <c r="R207" s="530" t="s">
        <v>589</v>
      </c>
      <c r="S207" s="181"/>
      <c r="T207" s="84"/>
      <c r="U207" s="85"/>
      <c r="V207" s="85"/>
      <c r="W207" s="85"/>
      <c r="X207" s="85"/>
      <c r="Y207" s="85"/>
      <c r="Z207" s="85"/>
      <c r="AA207" s="85"/>
      <c r="AB207" s="85"/>
    </row>
    <row r="208" s="78" customFormat="1" ht="101.25" spans="1:28">
      <c r="A208" s="426"/>
      <c r="B208" s="518"/>
      <c r="C208" s="462" t="s">
        <v>590</v>
      </c>
      <c r="D208" s="462"/>
      <c r="E208" s="462" t="s">
        <v>294</v>
      </c>
      <c r="F208" s="408" t="s">
        <v>33</v>
      </c>
      <c r="G208" s="408" t="s">
        <v>34</v>
      </c>
      <c r="H208" s="351">
        <v>9800</v>
      </c>
      <c r="I208" s="98"/>
      <c r="J208" s="274"/>
      <c r="K208" s="506" t="s">
        <v>34</v>
      </c>
      <c r="L208" s="463" t="s">
        <v>34</v>
      </c>
      <c r="M208" s="292">
        <f t="shared" ref="M208:M213" si="2">IF(I208=1,H208,0)</f>
        <v>0</v>
      </c>
      <c r="N208" s="465" t="s">
        <v>591</v>
      </c>
      <c r="O208" s="521"/>
      <c r="P208" s="436"/>
      <c r="Q208" s="436"/>
      <c r="R208" s="455" t="s">
        <v>592</v>
      </c>
      <c r="S208" s="455"/>
      <c r="T208" s="84"/>
      <c r="U208" s="85"/>
      <c r="V208" s="85"/>
      <c r="W208" s="85"/>
      <c r="X208" s="85"/>
      <c r="Y208" s="85"/>
      <c r="Z208" s="85"/>
      <c r="AA208" s="85"/>
      <c r="AB208" s="85"/>
    </row>
    <row r="209" s="78" customFormat="1" spans="1:28">
      <c r="A209" s="426"/>
      <c r="B209" s="518"/>
      <c r="C209" s="462" t="s">
        <v>593</v>
      </c>
      <c r="D209" s="462"/>
      <c r="E209" s="462" t="s">
        <v>255</v>
      </c>
      <c r="F209" s="408" t="s">
        <v>33</v>
      </c>
      <c r="G209" s="408">
        <v>100</v>
      </c>
      <c r="H209" s="351">
        <v>8000</v>
      </c>
      <c r="I209" s="98"/>
      <c r="J209" s="519"/>
      <c r="K209" s="506" t="s">
        <v>264</v>
      </c>
      <c r="L209" s="463">
        <v>100</v>
      </c>
      <c r="M209" s="162">
        <f>IF(AND(I209=1,J209&lt;=200),L209*(J209-100)+H209,IF(AND(I209=1,J209&gt;200,J209&lt;=500),L209*100+H209+L210*(J209-200),IF(AND(I209=1,J209&gt;500),L209*100+H209+L210*300+L211*(J209-500),0)))</f>
        <v>0</v>
      </c>
      <c r="N209" s="181" t="s">
        <v>594</v>
      </c>
      <c r="O209" s="520"/>
      <c r="P209" s="430"/>
      <c r="Q209" s="430"/>
      <c r="R209" s="452" t="s">
        <v>595</v>
      </c>
      <c r="S209" s="452"/>
      <c r="T209" s="84"/>
      <c r="U209" s="85"/>
      <c r="V209" s="85"/>
      <c r="W209" s="85"/>
      <c r="X209" s="85"/>
      <c r="Y209" s="85"/>
      <c r="Z209" s="85"/>
      <c r="AA209" s="85"/>
      <c r="AB209" s="85"/>
    </row>
    <row r="210" s="78" customFormat="1" spans="1:28">
      <c r="A210" s="426"/>
      <c r="B210" s="518"/>
      <c r="C210" s="462"/>
      <c r="D210" s="462"/>
      <c r="E210" s="462"/>
      <c r="F210" s="408"/>
      <c r="G210" s="408"/>
      <c r="H210" s="351"/>
      <c r="I210" s="98"/>
      <c r="J210" s="519"/>
      <c r="K210" s="506" t="s">
        <v>259</v>
      </c>
      <c r="L210" s="463">
        <v>80</v>
      </c>
      <c r="M210" s="162"/>
      <c r="N210" s="181"/>
      <c r="O210" s="520"/>
      <c r="P210" s="430"/>
      <c r="Q210" s="430"/>
      <c r="R210" s="452"/>
      <c r="S210" s="452"/>
      <c r="T210" s="84"/>
      <c r="U210" s="85"/>
      <c r="V210" s="85"/>
      <c r="W210" s="85"/>
      <c r="X210" s="85"/>
      <c r="Y210" s="85"/>
      <c r="Z210" s="85"/>
      <c r="AA210" s="85"/>
      <c r="AB210" s="85"/>
    </row>
    <row r="211" s="78" customFormat="1" spans="1:28">
      <c r="A211" s="426"/>
      <c r="B211" s="518"/>
      <c r="C211" s="462"/>
      <c r="D211" s="462"/>
      <c r="E211" s="462"/>
      <c r="F211" s="408"/>
      <c r="G211" s="408"/>
      <c r="H211" s="351"/>
      <c r="I211" s="98"/>
      <c r="J211" s="519"/>
      <c r="K211" s="524" t="s">
        <v>469</v>
      </c>
      <c r="L211" s="463">
        <v>60</v>
      </c>
      <c r="M211" s="162"/>
      <c r="N211" s="181"/>
      <c r="O211" s="521"/>
      <c r="P211" s="436"/>
      <c r="Q211" s="436"/>
      <c r="R211" s="455"/>
      <c r="S211" s="455"/>
      <c r="T211" s="84"/>
      <c r="U211" s="85"/>
      <c r="V211" s="85"/>
      <c r="W211" s="85"/>
      <c r="X211" s="85"/>
      <c r="Y211" s="85"/>
      <c r="Z211" s="85"/>
      <c r="AA211" s="85"/>
      <c r="AB211" s="85"/>
    </row>
    <row r="212" s="78" customFormat="1" ht="40.5" spans="1:28">
      <c r="A212" s="196" t="s">
        <v>196</v>
      </c>
      <c r="B212" s="531" t="s">
        <v>596</v>
      </c>
      <c r="C212" s="369" t="s">
        <v>597</v>
      </c>
      <c r="D212" s="246"/>
      <c r="E212" s="233" t="s">
        <v>294</v>
      </c>
      <c r="F212" s="233" t="s">
        <v>33</v>
      </c>
      <c r="G212" s="396" t="s">
        <v>34</v>
      </c>
      <c r="H212" s="267">
        <v>5000</v>
      </c>
      <c r="I212" s="406"/>
      <c r="J212" s="532"/>
      <c r="K212" s="396" t="s">
        <v>34</v>
      </c>
      <c r="L212" s="396" t="s">
        <v>34</v>
      </c>
      <c r="M212" s="292">
        <f t="shared" si="2"/>
        <v>0</v>
      </c>
      <c r="N212" s="322" t="s">
        <v>598</v>
      </c>
      <c r="O212" s="322"/>
      <c r="P212" s="163"/>
      <c r="Q212" s="163"/>
      <c r="R212" s="238" t="s">
        <v>599</v>
      </c>
      <c r="S212" s="533"/>
      <c r="T212" s="84"/>
      <c r="U212" s="85"/>
      <c r="V212" s="85"/>
      <c r="W212" s="85"/>
      <c r="X212" s="85"/>
      <c r="Y212" s="85"/>
      <c r="Z212" s="85"/>
      <c r="AA212" s="86"/>
      <c r="AB212" s="86"/>
    </row>
    <row r="213" s="78" customFormat="1" spans="1:28">
      <c r="A213" s="196"/>
      <c r="B213" s="534" t="s">
        <v>203</v>
      </c>
      <c r="C213" s="535" t="s">
        <v>600</v>
      </c>
      <c r="D213" s="278"/>
      <c r="E213" s="233" t="s">
        <v>294</v>
      </c>
      <c r="F213" s="233" t="s">
        <v>33</v>
      </c>
      <c r="G213" s="396" t="s">
        <v>34</v>
      </c>
      <c r="H213" s="267">
        <v>2000</v>
      </c>
      <c r="I213" s="406"/>
      <c r="J213" s="532"/>
      <c r="K213" s="396" t="s">
        <v>34</v>
      </c>
      <c r="L213" s="396" t="s">
        <v>34</v>
      </c>
      <c r="M213" s="292">
        <f t="shared" si="2"/>
        <v>0</v>
      </c>
      <c r="N213" s="163" t="s">
        <v>601</v>
      </c>
      <c r="O213" s="163"/>
      <c r="P213" s="163" t="s">
        <v>25</v>
      </c>
      <c r="Q213" s="163"/>
      <c r="R213" s="238" t="s">
        <v>602</v>
      </c>
      <c r="S213" s="533" t="s">
        <v>603</v>
      </c>
      <c r="T213" s="84"/>
      <c r="U213" s="85"/>
      <c r="V213" s="85"/>
      <c r="W213" s="85"/>
      <c r="X213" s="85"/>
      <c r="Y213" s="85"/>
      <c r="Z213" s="85"/>
      <c r="AA213" s="86"/>
      <c r="AB213" s="86"/>
    </row>
    <row r="214" s="78" customFormat="1" ht="60.75" spans="1:28">
      <c r="A214" s="196"/>
      <c r="B214" s="536" t="s">
        <v>210</v>
      </c>
      <c r="C214" s="95" t="s">
        <v>604</v>
      </c>
      <c r="D214" s="95"/>
      <c r="E214" s="95" t="s">
        <v>605</v>
      </c>
      <c r="F214" s="95" t="s">
        <v>33</v>
      </c>
      <c r="G214" s="95">
        <v>500</v>
      </c>
      <c r="H214" s="97">
        <v>1000</v>
      </c>
      <c r="I214" s="225"/>
      <c r="J214" s="190"/>
      <c r="K214" s="95" t="s">
        <v>34</v>
      </c>
      <c r="L214" s="97">
        <v>2</v>
      </c>
      <c r="M214" s="529">
        <f>IF(I214=1,H214+L214*(J214-G214),0)</f>
        <v>0</v>
      </c>
      <c r="N214" s="163" t="s">
        <v>606</v>
      </c>
      <c r="O214" s="163"/>
      <c r="P214" s="163"/>
      <c r="Q214" s="163"/>
      <c r="R214" s="533" t="s">
        <v>607</v>
      </c>
      <c r="S214" s="533" t="s">
        <v>608</v>
      </c>
      <c r="T214" s="84"/>
      <c r="U214" s="85"/>
      <c r="V214" s="85"/>
      <c r="W214" s="85"/>
      <c r="X214" s="85"/>
      <c r="Y214" s="85"/>
      <c r="Z214" s="85"/>
      <c r="AA214" s="86"/>
      <c r="AB214" s="86"/>
    </row>
    <row r="215" s="78" customFormat="1" ht="60.75" spans="1:28">
      <c r="A215" s="256" t="s">
        <v>609</v>
      </c>
      <c r="B215" s="96" t="s">
        <v>610</v>
      </c>
      <c r="C215" s="96"/>
      <c r="D215" s="96"/>
      <c r="E215" s="96" t="s">
        <v>255</v>
      </c>
      <c r="F215" s="96" t="s">
        <v>33</v>
      </c>
      <c r="G215" s="96">
        <v>50</v>
      </c>
      <c r="H215" s="179">
        <v>3500</v>
      </c>
      <c r="I215" s="98"/>
      <c r="J215" s="537"/>
      <c r="K215" s="538" t="s">
        <v>34</v>
      </c>
      <c r="L215" s="160">
        <v>30</v>
      </c>
      <c r="M215" s="529">
        <f>IF(I215=1,H215+L215*(J215-G215),0)</f>
        <v>0</v>
      </c>
      <c r="N215" s="229" t="s">
        <v>611</v>
      </c>
      <c r="O215" s="229"/>
      <c r="P215" s="213"/>
      <c r="Q215" s="213"/>
      <c r="R215" s="105" t="s">
        <v>612</v>
      </c>
      <c r="S215" s="105"/>
      <c r="T215" s="84"/>
      <c r="U215" s="85"/>
      <c r="V215" s="85"/>
      <c r="W215" s="85"/>
      <c r="X215" s="85"/>
      <c r="Y215" s="85"/>
      <c r="Z215" s="85"/>
      <c r="AA215" s="85"/>
      <c r="AB215" s="85"/>
    </row>
    <row r="216" s="78" customFormat="1" ht="40.5" spans="1:28">
      <c r="A216" s="259"/>
      <c r="B216" s="539" t="s">
        <v>613</v>
      </c>
      <c r="C216" s="539"/>
      <c r="D216" s="278"/>
      <c r="E216" s="202" t="s">
        <v>614</v>
      </c>
      <c r="F216" s="143" t="s">
        <v>33</v>
      </c>
      <c r="G216" s="143" t="s">
        <v>34</v>
      </c>
      <c r="H216" s="143" t="s">
        <v>34</v>
      </c>
      <c r="I216" s="540"/>
      <c r="J216" s="487"/>
      <c r="K216" s="281" t="s">
        <v>34</v>
      </c>
      <c r="L216" s="281">
        <v>300</v>
      </c>
      <c r="M216" s="541">
        <f>IF(I216=1,L216*J216,0)</f>
        <v>0</v>
      </c>
      <c r="N216" s="229"/>
      <c r="O216" s="229"/>
      <c r="P216" s="542"/>
      <c r="Q216" s="542"/>
      <c r="R216" s="177" t="s">
        <v>615</v>
      </c>
      <c r="S216" s="177" t="s">
        <v>616</v>
      </c>
      <c r="T216" s="84"/>
      <c r="U216" s="85"/>
      <c r="V216" s="85"/>
      <c r="W216" s="85"/>
      <c r="X216" s="85"/>
      <c r="Y216" s="85"/>
      <c r="Z216" s="85"/>
      <c r="AA216" s="85"/>
      <c r="AB216" s="85"/>
    </row>
    <row r="217" s="78" customFormat="1" ht="81" spans="1:28">
      <c r="A217" s="259"/>
      <c r="B217" s="543" t="s">
        <v>617</v>
      </c>
      <c r="C217" s="543"/>
      <c r="D217" s="227"/>
      <c r="E217" s="229" t="s">
        <v>294</v>
      </c>
      <c r="F217" s="204" t="s">
        <v>33</v>
      </c>
      <c r="G217" s="204" t="s">
        <v>34</v>
      </c>
      <c r="H217" s="344">
        <v>1500</v>
      </c>
      <c r="I217" s="544"/>
      <c r="J217" s="399"/>
      <c r="K217" s="344" t="s">
        <v>34</v>
      </c>
      <c r="L217" s="344" t="s">
        <v>34</v>
      </c>
      <c r="M217" s="149">
        <f>IF(I217=1,H217,0)</f>
        <v>0</v>
      </c>
      <c r="N217" s="229"/>
      <c r="O217" s="229"/>
      <c r="P217" s="229"/>
      <c r="Q217" s="229"/>
      <c r="R217" s="177" t="s">
        <v>618</v>
      </c>
      <c r="S217" s="276"/>
      <c r="T217" s="84"/>
      <c r="U217" s="85"/>
      <c r="V217" s="85"/>
      <c r="W217" s="85"/>
      <c r="X217" s="85"/>
      <c r="Y217" s="85"/>
      <c r="Z217" s="85"/>
      <c r="AA217" s="86"/>
      <c r="AB217" s="86"/>
    </row>
    <row r="218" s="78" customFormat="1" ht="40.5" spans="1:28">
      <c r="A218" s="259"/>
      <c r="B218" s="142" t="s">
        <v>619</v>
      </c>
      <c r="C218" s="95"/>
      <c r="D218" s="95"/>
      <c r="E218" s="229" t="s">
        <v>620</v>
      </c>
      <c r="F218" s="204" t="s">
        <v>33</v>
      </c>
      <c r="G218" s="95" t="s">
        <v>34</v>
      </c>
      <c r="H218" s="95" t="s">
        <v>34</v>
      </c>
      <c r="I218" s="544"/>
      <c r="J218" s="190"/>
      <c r="K218" s="95" t="s">
        <v>34</v>
      </c>
      <c r="L218" s="344">
        <v>5000</v>
      </c>
      <c r="M218" s="149">
        <f>IF(I218=1,J218*L218,0)</f>
        <v>0</v>
      </c>
      <c r="N218" s="229"/>
      <c r="O218" s="229"/>
      <c r="P218" s="229"/>
      <c r="Q218" s="229"/>
      <c r="R218" s="276" t="s">
        <v>621</v>
      </c>
      <c r="S218" s="276"/>
      <c r="T218" s="84"/>
      <c r="U218" s="85"/>
      <c r="V218" s="85"/>
      <c r="W218" s="85"/>
      <c r="X218" s="85"/>
      <c r="Y218" s="85"/>
      <c r="Z218" s="85"/>
      <c r="AA218" s="86"/>
      <c r="AB218" s="86"/>
    </row>
    <row r="219" s="78" customFormat="1" spans="1:28">
      <c r="A219" s="259"/>
      <c r="B219" s="96" t="s">
        <v>622</v>
      </c>
      <c r="C219" s="96"/>
      <c r="D219" s="96"/>
      <c r="E219" s="229" t="s">
        <v>623</v>
      </c>
      <c r="F219" s="204" t="s">
        <v>33</v>
      </c>
      <c r="G219" s="229" t="s">
        <v>624</v>
      </c>
      <c r="H219" s="545">
        <v>2500</v>
      </c>
      <c r="I219" s="546"/>
      <c r="J219" s="311"/>
      <c r="K219" s="95" t="s">
        <v>625</v>
      </c>
      <c r="L219" s="344">
        <v>5</v>
      </c>
      <c r="M219" s="547" cm="1">
        <f t="array" ref="M219">IF(I219=1,H219+SUMPRODUCT(TEXT(J219-{500,5000,10000},"0;!0")*{5,-1,-1}),0)</f>
        <v>0</v>
      </c>
      <c r="N219" s="212"/>
      <c r="O219" s="276" t="s">
        <v>626</v>
      </c>
      <c r="P219" s="229"/>
      <c r="Q219" s="229"/>
      <c r="R219" s="229" t="s">
        <v>627</v>
      </c>
      <c r="S219" s="229"/>
      <c r="T219" s="84"/>
      <c r="U219" s="85"/>
      <c r="V219" s="85"/>
      <c r="W219" s="85"/>
      <c r="X219" s="85"/>
      <c r="Y219" s="85"/>
      <c r="Z219" s="85"/>
      <c r="AA219" s="86"/>
      <c r="AB219" s="86"/>
    </row>
    <row r="220" s="78" customFormat="1" ht="40.5" spans="1:28">
      <c r="A220" s="259"/>
      <c r="B220" s="96"/>
      <c r="C220" s="96"/>
      <c r="D220" s="96"/>
      <c r="E220" s="231"/>
      <c r="F220" s="143"/>
      <c r="G220" s="231"/>
      <c r="H220" s="548"/>
      <c r="I220" s="549"/>
      <c r="J220" s="315"/>
      <c r="K220" s="95" t="s">
        <v>628</v>
      </c>
      <c r="L220" s="344">
        <v>4</v>
      </c>
      <c r="M220" s="547"/>
      <c r="N220" s="202"/>
      <c r="O220" s="287"/>
      <c r="P220" s="231"/>
      <c r="Q220" s="231"/>
      <c r="R220" s="231"/>
      <c r="S220" s="231"/>
      <c r="T220" s="84"/>
      <c r="U220" s="85"/>
      <c r="V220" s="85"/>
      <c r="W220" s="85"/>
      <c r="X220" s="85"/>
      <c r="Y220" s="85"/>
      <c r="Z220" s="85"/>
      <c r="AA220" s="86"/>
      <c r="AB220" s="86"/>
    </row>
    <row r="221" s="78" customFormat="1" ht="40.5" spans="1:28">
      <c r="A221" s="259"/>
      <c r="B221" s="96"/>
      <c r="C221" s="96"/>
      <c r="D221" s="96"/>
      <c r="E221" s="231"/>
      <c r="F221" s="143"/>
      <c r="G221" s="266"/>
      <c r="H221" s="550"/>
      <c r="I221" s="549"/>
      <c r="J221" s="487"/>
      <c r="K221" s="95" t="s">
        <v>629</v>
      </c>
      <c r="L221" s="344">
        <v>3</v>
      </c>
      <c r="M221" s="547"/>
      <c r="N221" s="202"/>
      <c r="O221" s="287"/>
      <c r="P221" s="231"/>
      <c r="Q221" s="231"/>
      <c r="R221" s="231"/>
      <c r="S221" s="231"/>
      <c r="T221" s="84"/>
      <c r="U221" s="85"/>
      <c r="V221" s="85"/>
      <c r="W221" s="85"/>
      <c r="X221" s="85"/>
      <c r="Y221" s="85"/>
      <c r="Z221" s="85"/>
      <c r="AA221" s="86"/>
      <c r="AB221" s="86"/>
    </row>
    <row r="222" s="78" customFormat="1" ht="60.75" spans="1:28">
      <c r="A222" s="259"/>
      <c r="B222" s="224" t="s">
        <v>630</v>
      </c>
      <c r="C222" s="224"/>
      <c r="D222" s="142"/>
      <c r="E222" s="95" t="s">
        <v>255</v>
      </c>
      <c r="F222" s="140" t="s">
        <v>33</v>
      </c>
      <c r="G222" s="95" t="s">
        <v>34</v>
      </c>
      <c r="H222" s="97" t="s">
        <v>34</v>
      </c>
      <c r="I222" s="273"/>
      <c r="J222" s="190"/>
      <c r="K222" s="95" t="s">
        <v>34</v>
      </c>
      <c r="L222" s="97">
        <v>60</v>
      </c>
      <c r="M222" s="149">
        <f>IF(I222=1,J222*L222,0)</f>
        <v>0</v>
      </c>
      <c r="N222" s="229"/>
      <c r="O222" s="229"/>
      <c r="P222" s="229"/>
      <c r="Q222" s="229"/>
      <c r="R222" s="177" t="s">
        <v>631</v>
      </c>
      <c r="S222" s="276"/>
      <c r="T222" s="84"/>
      <c r="U222" s="85"/>
      <c r="V222" s="85"/>
      <c r="W222" s="85"/>
      <c r="X222" s="85"/>
      <c r="Y222" s="85"/>
      <c r="Z222" s="85"/>
      <c r="AA222" s="86"/>
      <c r="AB222" s="86"/>
    </row>
    <row r="223" s="78" customFormat="1" ht="40.5" spans="1:28">
      <c r="A223" s="259"/>
      <c r="B223" s="95" t="s">
        <v>632</v>
      </c>
      <c r="C223" s="141" t="s">
        <v>633</v>
      </c>
      <c r="D223" s="142"/>
      <c r="E223" s="229" t="s">
        <v>294</v>
      </c>
      <c r="F223" s="204" t="s">
        <v>33</v>
      </c>
      <c r="G223" s="204" t="s">
        <v>34</v>
      </c>
      <c r="H223" s="344">
        <v>2000</v>
      </c>
      <c r="I223" s="544"/>
      <c r="J223" s="399"/>
      <c r="K223" s="344" t="s">
        <v>34</v>
      </c>
      <c r="L223" s="344" t="s">
        <v>34</v>
      </c>
      <c r="M223" s="149">
        <f>IF(I223=1,H223,0)</f>
        <v>0</v>
      </c>
      <c r="N223" s="229"/>
      <c r="O223" s="229"/>
      <c r="P223" s="229"/>
      <c r="Q223" s="229"/>
      <c r="R223" s="177" t="s">
        <v>634</v>
      </c>
      <c r="S223" s="276"/>
      <c r="T223" s="84"/>
      <c r="U223" s="85"/>
      <c r="V223" s="85"/>
      <c r="W223" s="85"/>
      <c r="X223" s="85"/>
      <c r="Y223" s="85"/>
      <c r="Z223" s="85"/>
      <c r="AA223" s="86"/>
      <c r="AB223" s="86"/>
    </row>
    <row r="224" s="78" customFormat="1" spans="1:28">
      <c r="A224" s="259"/>
      <c r="B224" s="226" t="s">
        <v>635</v>
      </c>
      <c r="C224" s="226"/>
      <c r="D224" s="212"/>
      <c r="E224" s="155" t="s">
        <v>636</v>
      </c>
      <c r="F224" s="155" t="s">
        <v>33</v>
      </c>
      <c r="G224" s="155">
        <v>10</v>
      </c>
      <c r="H224" s="250">
        <v>6000</v>
      </c>
      <c r="I224" s="551"/>
      <c r="J224" s="33"/>
      <c r="K224" s="552" t="s">
        <v>544</v>
      </c>
      <c r="L224" s="553">
        <v>580</v>
      </c>
      <c r="M224" s="554" cm="1">
        <f t="array" ref="M224">IF(I224=1,H224+SUMPRODUCT(TEXT(J224-{10,50},"0;!0")*{580,-100}),0)</f>
        <v>0</v>
      </c>
      <c r="N224" s="229"/>
      <c r="O224" s="229"/>
      <c r="P224" s="229" t="s">
        <v>25</v>
      </c>
      <c r="Q224" s="229"/>
      <c r="R224" s="176" t="s">
        <v>637</v>
      </c>
      <c r="S224" s="176" t="s">
        <v>638</v>
      </c>
      <c r="T224" s="84"/>
      <c r="U224" s="85"/>
      <c r="V224" s="85"/>
      <c r="W224" s="85"/>
      <c r="X224" s="85"/>
      <c r="Y224" s="85"/>
      <c r="Z224" s="85"/>
      <c r="AA224" s="86"/>
      <c r="AB224" s="86"/>
    </row>
    <row r="225" s="78" customFormat="1" spans="1:28">
      <c r="A225" s="259"/>
      <c r="B225" s="221"/>
      <c r="C225" s="221"/>
      <c r="D225" s="220"/>
      <c r="E225" s="155"/>
      <c r="F225" s="155"/>
      <c r="G225" s="155"/>
      <c r="H225" s="250"/>
      <c r="I225" s="551"/>
      <c r="J225" s="33"/>
      <c r="K225" s="555" t="s">
        <v>317</v>
      </c>
      <c r="L225" s="553">
        <v>480</v>
      </c>
      <c r="M225" s="556"/>
      <c r="N225" s="231"/>
      <c r="O225" s="231"/>
      <c r="P225" s="231"/>
      <c r="Q225" s="231"/>
      <c r="R225" s="317"/>
      <c r="S225" s="317"/>
      <c r="T225" s="84"/>
      <c r="U225" s="85"/>
      <c r="V225" s="85"/>
      <c r="W225" s="85"/>
      <c r="X225" s="85"/>
      <c r="Y225" s="85"/>
      <c r="Z225" s="85"/>
      <c r="AA225" s="86"/>
      <c r="AB225" s="86"/>
    </row>
    <row r="226" s="78" customFormat="1" ht="60.75" spans="1:28">
      <c r="A226" s="259"/>
      <c r="B226" s="224" t="s">
        <v>639</v>
      </c>
      <c r="C226" s="224"/>
      <c r="D226" s="142"/>
      <c r="E226" s="95" t="s">
        <v>255</v>
      </c>
      <c r="F226" s="155" t="s">
        <v>33</v>
      </c>
      <c r="G226" s="95">
        <v>50</v>
      </c>
      <c r="H226" s="97">
        <v>3000</v>
      </c>
      <c r="I226" s="273"/>
      <c r="J226" s="537"/>
      <c r="K226" s="95" t="s">
        <v>317</v>
      </c>
      <c r="L226" s="97">
        <v>20</v>
      </c>
      <c r="M226" s="547">
        <f t="shared" ref="M226:M230" si="3">IF(I226=1,H226+L226*(J226-G226),0)</f>
        <v>0</v>
      </c>
      <c r="N226" s="229"/>
      <c r="O226" s="229"/>
      <c r="P226" s="229"/>
      <c r="Q226" s="229"/>
      <c r="R226" s="177" t="s">
        <v>640</v>
      </c>
      <c r="S226" s="276"/>
      <c r="T226" s="84"/>
      <c r="U226" s="85"/>
      <c r="V226" s="85"/>
      <c r="W226" s="85"/>
      <c r="X226" s="85"/>
      <c r="Y226" s="85"/>
      <c r="Z226" s="85"/>
      <c r="AA226" s="86"/>
      <c r="AB226" s="86"/>
    </row>
    <row r="227" s="78" customFormat="1" ht="40.5" spans="1:28">
      <c r="A227" s="259"/>
      <c r="B227" s="224" t="s">
        <v>641</v>
      </c>
      <c r="C227" s="224"/>
      <c r="D227" s="142"/>
      <c r="E227" s="95" t="s">
        <v>255</v>
      </c>
      <c r="F227" s="155" t="s">
        <v>33</v>
      </c>
      <c r="G227" s="95">
        <v>50</v>
      </c>
      <c r="H227" s="97">
        <v>3000</v>
      </c>
      <c r="I227" s="273"/>
      <c r="J227" s="537"/>
      <c r="K227" s="95" t="s">
        <v>317</v>
      </c>
      <c r="L227" s="97">
        <v>20</v>
      </c>
      <c r="M227" s="547">
        <f t="shared" si="3"/>
        <v>0</v>
      </c>
      <c r="N227" s="229"/>
      <c r="O227" s="229"/>
      <c r="P227" s="229"/>
      <c r="Q227" s="229"/>
      <c r="R227" s="177" t="s">
        <v>642</v>
      </c>
      <c r="S227" s="276"/>
      <c r="T227" s="84"/>
      <c r="U227" s="85"/>
      <c r="V227" s="85"/>
      <c r="W227" s="85"/>
      <c r="X227" s="85"/>
      <c r="Y227" s="85"/>
      <c r="Z227" s="85"/>
      <c r="AA227" s="86"/>
      <c r="AB227" s="86"/>
    </row>
    <row r="228" s="78" customFormat="1" ht="60.75" spans="1:28">
      <c r="A228" s="259"/>
      <c r="B228" s="224" t="s">
        <v>643</v>
      </c>
      <c r="C228" s="224"/>
      <c r="D228" s="142"/>
      <c r="E228" s="95" t="s">
        <v>547</v>
      </c>
      <c r="F228" s="140" t="s">
        <v>33</v>
      </c>
      <c r="G228" s="95" t="s">
        <v>34</v>
      </c>
      <c r="H228" s="97">
        <v>5000</v>
      </c>
      <c r="I228" s="273"/>
      <c r="J228" s="190"/>
      <c r="K228" s="95" t="s">
        <v>34</v>
      </c>
      <c r="L228" s="95" t="s">
        <v>34</v>
      </c>
      <c r="M228" s="149">
        <f>IF(I228=1,H228*J228,0)</f>
        <v>0</v>
      </c>
      <c r="N228" s="229"/>
      <c r="O228" s="229"/>
      <c r="P228" s="229"/>
      <c r="Q228" s="229"/>
      <c r="R228" s="177" t="s">
        <v>644</v>
      </c>
      <c r="S228" s="276"/>
      <c r="T228" s="84"/>
      <c r="U228" s="85"/>
      <c r="V228" s="85"/>
      <c r="W228" s="85"/>
      <c r="X228" s="85"/>
      <c r="Y228" s="85"/>
      <c r="Z228" s="85"/>
      <c r="AA228" s="86"/>
      <c r="AB228" s="86"/>
    </row>
    <row r="229" s="78" customFormat="1" ht="40.5" spans="1:28">
      <c r="A229" s="259"/>
      <c r="B229" s="224" t="s">
        <v>645</v>
      </c>
      <c r="C229" s="224"/>
      <c r="D229" s="142"/>
      <c r="E229" s="95" t="s">
        <v>255</v>
      </c>
      <c r="F229" s="95" t="s">
        <v>33</v>
      </c>
      <c r="G229" s="95">
        <v>50</v>
      </c>
      <c r="H229" s="97">
        <v>400</v>
      </c>
      <c r="I229" s="273"/>
      <c r="J229" s="537"/>
      <c r="K229" s="95" t="s">
        <v>34</v>
      </c>
      <c r="L229" s="97">
        <v>8</v>
      </c>
      <c r="M229" s="529">
        <f t="shared" si="3"/>
        <v>0</v>
      </c>
      <c r="N229" s="229"/>
      <c r="O229" s="229"/>
      <c r="P229" s="229"/>
      <c r="Q229" s="229"/>
      <c r="R229" s="177" t="s">
        <v>646</v>
      </c>
      <c r="S229" s="276"/>
      <c r="T229" s="84"/>
      <c r="U229" s="85"/>
      <c r="V229" s="85"/>
      <c r="W229" s="85"/>
      <c r="X229" s="85"/>
      <c r="Y229" s="85"/>
      <c r="Z229" s="85"/>
      <c r="AA229" s="86"/>
      <c r="AB229" s="86"/>
    </row>
    <row r="230" s="78" customFormat="1" ht="60.75" spans="1:28">
      <c r="A230" s="259"/>
      <c r="B230" s="224" t="s">
        <v>647</v>
      </c>
      <c r="C230" s="224"/>
      <c r="D230" s="142"/>
      <c r="E230" s="95" t="s">
        <v>255</v>
      </c>
      <c r="F230" s="95" t="s">
        <v>33</v>
      </c>
      <c r="G230" s="95">
        <v>50</v>
      </c>
      <c r="H230" s="97">
        <v>2400</v>
      </c>
      <c r="I230" s="273"/>
      <c r="J230" s="537"/>
      <c r="K230" s="95" t="s">
        <v>34</v>
      </c>
      <c r="L230" s="97">
        <v>48</v>
      </c>
      <c r="M230" s="529">
        <f t="shared" si="3"/>
        <v>0</v>
      </c>
      <c r="N230" s="229"/>
      <c r="O230" s="229"/>
      <c r="P230" s="229"/>
      <c r="Q230" s="229"/>
      <c r="R230" s="177" t="s">
        <v>648</v>
      </c>
      <c r="S230" s="276"/>
      <c r="T230" s="84"/>
      <c r="U230" s="85"/>
      <c r="V230" s="85"/>
      <c r="W230" s="85"/>
      <c r="X230" s="85"/>
      <c r="Y230" s="85"/>
      <c r="Z230" s="85"/>
      <c r="AA230" s="86"/>
      <c r="AB230" s="86"/>
    </row>
    <row r="231" s="78" customFormat="1" ht="40.5" spans="1:28">
      <c r="A231" s="259"/>
      <c r="B231" s="224" t="s">
        <v>649</v>
      </c>
      <c r="C231" s="224"/>
      <c r="D231" s="142"/>
      <c r="E231" s="95" t="s">
        <v>294</v>
      </c>
      <c r="F231" s="95" t="s">
        <v>33</v>
      </c>
      <c r="G231" s="95" t="s">
        <v>34</v>
      </c>
      <c r="H231" s="97">
        <v>2000</v>
      </c>
      <c r="I231" s="273"/>
      <c r="J231" s="399"/>
      <c r="K231" s="95" t="s">
        <v>34</v>
      </c>
      <c r="L231" s="95" t="s">
        <v>34</v>
      </c>
      <c r="M231" s="149">
        <f t="shared" ref="M231:M234" si="4">IF(I231=1,H231,0)</f>
        <v>0</v>
      </c>
      <c r="N231" s="229"/>
      <c r="O231" s="229"/>
      <c r="P231" s="229"/>
      <c r="Q231" s="229"/>
      <c r="R231" s="177" t="s">
        <v>650</v>
      </c>
      <c r="S231" s="276"/>
      <c r="T231" s="84"/>
      <c r="U231" s="85"/>
      <c r="V231" s="85"/>
      <c r="W231" s="85"/>
      <c r="X231" s="85"/>
      <c r="Y231" s="85"/>
      <c r="Z231" s="85"/>
      <c r="AA231" s="86"/>
      <c r="AB231" s="86"/>
    </row>
    <row r="232" s="78" customFormat="1" ht="40.5" spans="1:28">
      <c r="A232" s="259"/>
      <c r="B232" s="142" t="s">
        <v>651</v>
      </c>
      <c r="C232" s="224" t="s">
        <v>652</v>
      </c>
      <c r="D232" s="142"/>
      <c r="E232" s="95" t="s">
        <v>294</v>
      </c>
      <c r="F232" s="95" t="s">
        <v>33</v>
      </c>
      <c r="G232" s="204" t="s">
        <v>34</v>
      </c>
      <c r="H232" s="344">
        <v>50000</v>
      </c>
      <c r="I232" s="544"/>
      <c r="J232" s="399"/>
      <c r="K232" s="344" t="s">
        <v>34</v>
      </c>
      <c r="L232" s="344" t="s">
        <v>34</v>
      </c>
      <c r="M232" s="149">
        <f t="shared" si="4"/>
        <v>0</v>
      </c>
      <c r="N232" s="229"/>
      <c r="O232" s="229"/>
      <c r="P232" s="229"/>
      <c r="Q232" s="229"/>
      <c r="R232" s="177" t="s">
        <v>653</v>
      </c>
      <c r="S232" s="276"/>
      <c r="T232" s="84"/>
      <c r="U232" s="85"/>
      <c r="V232" s="85"/>
      <c r="W232" s="85"/>
      <c r="X232" s="85"/>
      <c r="Y232" s="85"/>
      <c r="Z232" s="85"/>
      <c r="AA232" s="86"/>
      <c r="AB232" s="86"/>
    </row>
    <row r="233" s="78" customFormat="1" ht="40.5" spans="1:28">
      <c r="A233" s="259"/>
      <c r="B233" s="142"/>
      <c r="C233" s="224" t="s">
        <v>654</v>
      </c>
      <c r="D233" s="142"/>
      <c r="E233" s="95" t="s">
        <v>294</v>
      </c>
      <c r="F233" s="95" t="s">
        <v>33</v>
      </c>
      <c r="G233" s="204" t="s">
        <v>34</v>
      </c>
      <c r="H233" s="344">
        <v>30000</v>
      </c>
      <c r="I233" s="544"/>
      <c r="J233" s="399"/>
      <c r="K233" s="344" t="s">
        <v>34</v>
      </c>
      <c r="L233" s="344" t="s">
        <v>34</v>
      </c>
      <c r="M233" s="149">
        <f t="shared" si="4"/>
        <v>0</v>
      </c>
      <c r="N233" s="229"/>
      <c r="O233" s="229"/>
      <c r="P233" s="229"/>
      <c r="Q233" s="229"/>
      <c r="R233" s="177" t="s">
        <v>655</v>
      </c>
      <c r="S233" s="276"/>
      <c r="T233" s="84"/>
      <c r="U233" s="85"/>
      <c r="V233" s="85"/>
      <c r="W233" s="85"/>
      <c r="X233" s="85"/>
      <c r="Y233" s="85"/>
      <c r="Z233" s="85"/>
      <c r="AA233" s="86"/>
      <c r="AB233" s="86"/>
    </row>
    <row r="234" s="78" customFormat="1" spans="1:28">
      <c r="A234" s="259"/>
      <c r="B234" s="142"/>
      <c r="C234" s="224" t="s">
        <v>656</v>
      </c>
      <c r="D234" s="142"/>
      <c r="E234" s="95" t="s">
        <v>294</v>
      </c>
      <c r="F234" s="95" t="s">
        <v>33</v>
      </c>
      <c r="G234" s="204" t="s">
        <v>34</v>
      </c>
      <c r="H234" s="344">
        <v>20000</v>
      </c>
      <c r="I234" s="544"/>
      <c r="J234" s="399"/>
      <c r="K234" s="344" t="s">
        <v>34</v>
      </c>
      <c r="L234" s="344" t="s">
        <v>34</v>
      </c>
      <c r="M234" s="149">
        <f t="shared" si="4"/>
        <v>0</v>
      </c>
      <c r="N234" s="229"/>
      <c r="O234" s="229"/>
      <c r="P234" s="229"/>
      <c r="Q234" s="229"/>
      <c r="R234" s="177" t="s">
        <v>657</v>
      </c>
      <c r="S234" s="276"/>
      <c r="T234" s="84"/>
      <c r="U234" s="85"/>
      <c r="V234" s="85"/>
      <c r="W234" s="85"/>
      <c r="X234" s="85"/>
      <c r="Y234" s="85"/>
      <c r="Z234" s="85"/>
      <c r="AA234" s="86"/>
      <c r="AB234" s="86"/>
    </row>
    <row r="235" s="78" customFormat="1" ht="40.5" spans="1:28">
      <c r="A235" s="260"/>
      <c r="B235" s="142"/>
      <c r="C235" s="224" t="s">
        <v>658</v>
      </c>
      <c r="D235" s="142"/>
      <c r="E235" s="212" t="s">
        <v>659</v>
      </c>
      <c r="F235" s="95" t="s">
        <v>33</v>
      </c>
      <c r="G235" s="95" t="s">
        <v>34</v>
      </c>
      <c r="H235" s="95" t="s">
        <v>34</v>
      </c>
      <c r="I235" s="273"/>
      <c r="J235" s="190"/>
      <c r="K235" s="95" t="s">
        <v>34</v>
      </c>
      <c r="L235" s="97">
        <v>10000</v>
      </c>
      <c r="M235" s="149">
        <f>IF(I235=1,J235*L235,0)</f>
        <v>0</v>
      </c>
      <c r="N235" s="229"/>
      <c r="O235" s="229"/>
      <c r="P235" s="229"/>
      <c r="Q235" s="229"/>
      <c r="R235" s="177" t="s">
        <v>660</v>
      </c>
      <c r="S235" s="276"/>
      <c r="T235" s="84"/>
      <c r="U235" s="85"/>
      <c r="V235" s="85"/>
      <c r="W235" s="85"/>
      <c r="X235" s="85"/>
      <c r="Y235" s="85"/>
      <c r="Z235" s="85"/>
      <c r="AA235" s="86"/>
      <c r="AB235" s="86"/>
    </row>
    <row r="236" s="78" customFormat="1" ht="40.5" spans="1:28">
      <c r="A236" s="235" t="s">
        <v>661</v>
      </c>
      <c r="B236" s="323" t="s">
        <v>662</v>
      </c>
      <c r="C236" s="557" t="s">
        <v>663</v>
      </c>
      <c r="D236" s="558"/>
      <c r="E236" s="559" t="s">
        <v>294</v>
      </c>
      <c r="F236" s="95" t="s">
        <v>33</v>
      </c>
      <c r="G236" s="95" t="s">
        <v>34</v>
      </c>
      <c r="H236" s="351">
        <v>8000</v>
      </c>
      <c r="I236" s="560"/>
      <c r="J236" s="399"/>
      <c r="K236" s="561" t="s">
        <v>34</v>
      </c>
      <c r="L236" s="562" t="s">
        <v>34</v>
      </c>
      <c r="M236" s="563">
        <f>IF(I236=1,H236,0)</f>
        <v>0</v>
      </c>
      <c r="N236" s="229"/>
      <c r="O236" s="229"/>
      <c r="P236" s="229"/>
      <c r="Q236" s="229"/>
      <c r="R236" s="564" t="s">
        <v>664</v>
      </c>
      <c r="S236" s="276"/>
      <c r="T236" s="84"/>
      <c r="U236" s="85"/>
      <c r="V236" s="85"/>
      <c r="W236" s="85"/>
      <c r="X236" s="85"/>
      <c r="Y236" s="85"/>
      <c r="Z236" s="85"/>
      <c r="AA236" s="86"/>
      <c r="AB236" s="86"/>
    </row>
    <row r="237" s="78" customFormat="1" ht="60.75" spans="1:28">
      <c r="A237" s="235"/>
      <c r="B237" s="565" t="s">
        <v>665</v>
      </c>
      <c r="C237" s="557" t="s">
        <v>666</v>
      </c>
      <c r="D237" s="558"/>
      <c r="E237" s="566" t="s">
        <v>255</v>
      </c>
      <c r="F237" s="95" t="s">
        <v>33</v>
      </c>
      <c r="G237" s="229" t="s">
        <v>34</v>
      </c>
      <c r="H237" s="351">
        <v>5000</v>
      </c>
      <c r="I237" s="560"/>
      <c r="J237" s="190"/>
      <c r="K237" s="100" t="s">
        <v>313</v>
      </c>
      <c r="L237" s="351">
        <v>2200</v>
      </c>
      <c r="M237" s="292" cm="1">
        <f t="array" ref="M237">SUMPRODUCT(H237:H244,I237:I244)+IF(AND(SUM(I237:I244)&gt;0,J237&gt;0,J237&lt;=20),L237*J237,IF(AND(SUM(I237:I244)&gt;0,J237&gt;20,J237&lt;=50),L237*20+L239*(J237-20),IF(AND(SUM(I237:I244)&gt;0,J237&gt;50,J237&lt;=100),L237*20+L239*30+L241*(J237-50),IF(AND(SUM(I237:I244)&gt;0,J237&gt;100),L237*20+L239*30+L241*50+L243*(J237-100)))))</f>
        <v>0</v>
      </c>
      <c r="N237" s="351" t="s">
        <v>667</v>
      </c>
      <c r="O237" s="567"/>
      <c r="P237" s="229"/>
      <c r="Q237" s="229"/>
      <c r="R237" s="568" t="s">
        <v>668</v>
      </c>
      <c r="S237" s="276"/>
      <c r="T237" s="84"/>
      <c r="U237" s="85"/>
      <c r="V237" s="85"/>
      <c r="W237" s="85"/>
      <c r="X237" s="85"/>
      <c r="Y237" s="85"/>
      <c r="Z237" s="85"/>
      <c r="AA237" s="86"/>
      <c r="AB237" s="86"/>
    </row>
    <row r="238" s="78" customFormat="1" ht="40.5" spans="1:28">
      <c r="A238" s="235"/>
      <c r="B238" s="569"/>
      <c r="C238" s="557" t="s">
        <v>669</v>
      </c>
      <c r="D238" s="558"/>
      <c r="E238" s="566" t="s">
        <v>255</v>
      </c>
      <c r="F238" s="95" t="s">
        <v>33</v>
      </c>
      <c r="G238" s="231"/>
      <c r="H238" s="351">
        <v>6000</v>
      </c>
      <c r="I238" s="560"/>
      <c r="J238" s="190"/>
      <c r="K238" s="100"/>
      <c r="L238" s="351"/>
      <c r="M238" s="292"/>
      <c r="N238" s="351" t="s">
        <v>670</v>
      </c>
      <c r="O238" s="567"/>
      <c r="P238" s="229"/>
      <c r="Q238" s="229"/>
      <c r="R238" s="568" t="s">
        <v>671</v>
      </c>
      <c r="S238" s="276"/>
      <c r="T238" s="84"/>
      <c r="U238" s="85"/>
      <c r="V238" s="85"/>
      <c r="W238" s="85"/>
      <c r="X238" s="85"/>
      <c r="Y238" s="85"/>
      <c r="Z238" s="85"/>
      <c r="AA238" s="86"/>
      <c r="AB238" s="86"/>
    </row>
    <row r="239" s="78" customFormat="1" ht="40.5" spans="1:28">
      <c r="A239" s="235"/>
      <c r="B239" s="569"/>
      <c r="C239" s="557" t="s">
        <v>672</v>
      </c>
      <c r="D239" s="558"/>
      <c r="E239" s="566" t="s">
        <v>255</v>
      </c>
      <c r="F239" s="95" t="s">
        <v>33</v>
      </c>
      <c r="G239" s="231"/>
      <c r="H239" s="351">
        <v>9000</v>
      </c>
      <c r="I239" s="560"/>
      <c r="J239" s="190"/>
      <c r="K239" s="570" t="s">
        <v>316</v>
      </c>
      <c r="L239" s="567">
        <v>1900</v>
      </c>
      <c r="M239" s="292"/>
      <c r="N239" s="351" t="s">
        <v>673</v>
      </c>
      <c r="O239" s="567"/>
      <c r="P239" s="229"/>
      <c r="Q239" s="229"/>
      <c r="R239" s="568" t="s">
        <v>674</v>
      </c>
      <c r="S239" s="276"/>
      <c r="T239" s="84"/>
      <c r="U239" s="85"/>
      <c r="V239" s="85"/>
      <c r="W239" s="85"/>
      <c r="X239" s="85"/>
      <c r="Y239" s="85"/>
      <c r="Z239" s="85"/>
      <c r="AA239" s="86"/>
      <c r="AB239" s="86"/>
    </row>
    <row r="240" s="78" customFormat="1" ht="40.5" spans="1:28">
      <c r="A240" s="235"/>
      <c r="B240" s="569"/>
      <c r="C240" s="557" t="s">
        <v>675</v>
      </c>
      <c r="D240" s="558"/>
      <c r="E240" s="566" t="s">
        <v>255</v>
      </c>
      <c r="F240" s="95" t="s">
        <v>33</v>
      </c>
      <c r="G240" s="231"/>
      <c r="H240" s="351">
        <v>8000</v>
      </c>
      <c r="I240" s="560"/>
      <c r="J240" s="190"/>
      <c r="K240" s="571"/>
      <c r="L240" s="572"/>
      <c r="M240" s="292"/>
      <c r="N240" s="351" t="s">
        <v>670</v>
      </c>
      <c r="O240" s="567"/>
      <c r="P240" s="229"/>
      <c r="Q240" s="229"/>
      <c r="R240" s="306" t="s">
        <v>676</v>
      </c>
      <c r="S240" s="276"/>
      <c r="T240" s="84"/>
      <c r="U240" s="85"/>
      <c r="V240" s="85"/>
      <c r="W240" s="85"/>
      <c r="X240" s="85"/>
      <c r="Y240" s="85"/>
      <c r="Z240" s="85"/>
      <c r="AA240" s="86"/>
      <c r="AB240" s="86"/>
    </row>
    <row r="241" s="78" customFormat="1" ht="60.75" spans="1:28">
      <c r="A241" s="235"/>
      <c r="B241" s="573" t="s">
        <v>677</v>
      </c>
      <c r="C241" s="557" t="s">
        <v>678</v>
      </c>
      <c r="D241" s="558"/>
      <c r="E241" s="566" t="s">
        <v>255</v>
      </c>
      <c r="F241" s="95" t="s">
        <v>33</v>
      </c>
      <c r="G241" s="231"/>
      <c r="H241" s="351">
        <v>12000</v>
      </c>
      <c r="I241" s="560"/>
      <c r="J241" s="190"/>
      <c r="K241" s="323" t="s">
        <v>531</v>
      </c>
      <c r="L241" s="351">
        <v>1700</v>
      </c>
      <c r="M241" s="292"/>
      <c r="N241" s="351" t="s">
        <v>670</v>
      </c>
      <c r="O241" s="567"/>
      <c r="P241" s="229"/>
      <c r="Q241" s="229"/>
      <c r="R241" s="568" t="s">
        <v>679</v>
      </c>
      <c r="S241" s="276"/>
      <c r="T241" s="84"/>
      <c r="U241" s="85"/>
      <c r="V241" s="85"/>
      <c r="W241" s="85"/>
      <c r="X241" s="85"/>
      <c r="Y241" s="85"/>
      <c r="Z241" s="85"/>
      <c r="AA241" s="86"/>
      <c r="AB241" s="86"/>
    </row>
    <row r="242" s="78" customFormat="1" ht="40.5" spans="1:28">
      <c r="A242" s="235"/>
      <c r="B242" s="573"/>
      <c r="C242" s="557" t="s">
        <v>680</v>
      </c>
      <c r="D242" s="558"/>
      <c r="E242" s="566" t="s">
        <v>255</v>
      </c>
      <c r="F242" s="95" t="s">
        <v>33</v>
      </c>
      <c r="G242" s="231"/>
      <c r="H242" s="351">
        <v>3000</v>
      </c>
      <c r="I242" s="560"/>
      <c r="J242" s="190"/>
      <c r="K242" s="323"/>
      <c r="L242" s="351"/>
      <c r="M242" s="292"/>
      <c r="N242" s="351" t="s">
        <v>670</v>
      </c>
      <c r="O242" s="567"/>
      <c r="P242" s="229"/>
      <c r="Q242" s="229"/>
      <c r="R242" s="574" t="s">
        <v>681</v>
      </c>
      <c r="S242" s="276"/>
      <c r="T242" s="84"/>
      <c r="U242" s="85"/>
      <c r="V242" s="85"/>
      <c r="W242" s="85"/>
      <c r="X242" s="85"/>
      <c r="Y242" s="85"/>
      <c r="Z242" s="85"/>
      <c r="AA242" s="86"/>
      <c r="AB242" s="86"/>
    </row>
    <row r="243" s="78" customFormat="1" ht="40.5" spans="1:28">
      <c r="A243" s="235"/>
      <c r="B243" s="573"/>
      <c r="C243" s="557" t="s">
        <v>682</v>
      </c>
      <c r="D243" s="558"/>
      <c r="E243" s="566" t="s">
        <v>255</v>
      </c>
      <c r="F243" s="95" t="s">
        <v>33</v>
      </c>
      <c r="G243" s="231"/>
      <c r="H243" s="351">
        <v>3000</v>
      </c>
      <c r="I243" s="560"/>
      <c r="J243" s="190"/>
      <c r="K243" s="323" t="s">
        <v>683</v>
      </c>
      <c r="L243" s="351">
        <v>1200</v>
      </c>
      <c r="M243" s="292"/>
      <c r="N243" s="351" t="s">
        <v>670</v>
      </c>
      <c r="O243" s="567"/>
      <c r="P243" s="229"/>
      <c r="Q243" s="229"/>
      <c r="R243" s="568" t="s">
        <v>684</v>
      </c>
      <c r="S243" s="276"/>
      <c r="T243" s="84"/>
      <c r="U243" s="85"/>
      <c r="V243" s="85"/>
      <c r="W243" s="85"/>
      <c r="X243" s="85"/>
      <c r="Y243" s="85"/>
      <c r="Z243" s="85"/>
      <c r="AA243" s="86"/>
      <c r="AB243" s="86"/>
    </row>
    <row r="244" s="78" customFormat="1" ht="40.5" spans="1:28">
      <c r="A244" s="235"/>
      <c r="B244" s="573"/>
      <c r="C244" s="557" t="s">
        <v>685</v>
      </c>
      <c r="D244" s="558"/>
      <c r="E244" s="566" t="s">
        <v>255</v>
      </c>
      <c r="F244" s="95" t="s">
        <v>33</v>
      </c>
      <c r="G244" s="266"/>
      <c r="H244" s="351">
        <v>3000</v>
      </c>
      <c r="I244" s="560"/>
      <c r="J244" s="190"/>
      <c r="K244" s="575"/>
      <c r="L244" s="576"/>
      <c r="M244" s="292"/>
      <c r="N244" s="351" t="s">
        <v>670</v>
      </c>
      <c r="O244" s="567"/>
      <c r="P244" s="229"/>
      <c r="Q244" s="229"/>
      <c r="R244" s="568" t="s">
        <v>686</v>
      </c>
      <c r="S244" s="276"/>
      <c r="T244" s="84"/>
      <c r="U244" s="85"/>
      <c r="V244" s="85"/>
      <c r="W244" s="85"/>
      <c r="X244" s="85"/>
      <c r="Y244" s="85"/>
      <c r="Z244" s="85"/>
      <c r="AA244" s="86"/>
      <c r="AB244" s="86"/>
    </row>
    <row r="245" s="78" customFormat="1" ht="81" spans="1:28">
      <c r="A245" s="235"/>
      <c r="B245" s="573" t="s">
        <v>687</v>
      </c>
      <c r="C245" s="557" t="s">
        <v>687</v>
      </c>
      <c r="D245" s="558"/>
      <c r="E245" s="577" t="s">
        <v>688</v>
      </c>
      <c r="F245" s="95" t="s">
        <v>33</v>
      </c>
      <c r="G245" s="95" t="s">
        <v>34</v>
      </c>
      <c r="H245" s="95" t="s">
        <v>34</v>
      </c>
      <c r="I245" s="560"/>
      <c r="J245" s="315"/>
      <c r="K245" s="95" t="s">
        <v>34</v>
      </c>
      <c r="L245" s="351">
        <v>2000</v>
      </c>
      <c r="M245" s="263">
        <f>IF(I245=1,L245*J245,0)</f>
        <v>0</v>
      </c>
      <c r="N245" s="351" t="s">
        <v>689</v>
      </c>
      <c r="O245" s="567"/>
      <c r="P245" s="229"/>
      <c r="Q245" s="229"/>
      <c r="R245" s="578" t="s">
        <v>690</v>
      </c>
      <c r="S245" s="276"/>
      <c r="T245" s="84"/>
      <c r="U245" s="85"/>
      <c r="V245" s="85"/>
      <c r="W245" s="85"/>
      <c r="X245" s="85"/>
      <c r="Y245" s="85"/>
      <c r="Z245" s="85"/>
      <c r="AA245" s="86"/>
      <c r="AB245" s="86"/>
    </row>
    <row r="246" s="135" customFormat="1" ht="243" spans="1:28">
      <c r="A246" s="165" t="s">
        <v>691</v>
      </c>
      <c r="B246" s="96" t="s">
        <v>692</v>
      </c>
      <c r="C246" s="96"/>
      <c r="D246" s="96"/>
      <c r="E246" s="579" t="s">
        <v>294</v>
      </c>
      <c r="F246" s="169" t="s">
        <v>33</v>
      </c>
      <c r="G246" s="204" t="s">
        <v>34</v>
      </c>
      <c r="H246" s="97">
        <v>0</v>
      </c>
      <c r="I246" s="580"/>
      <c r="J246" s="399"/>
      <c r="K246" s="155" t="s">
        <v>34</v>
      </c>
      <c r="L246" s="250" t="s">
        <v>34</v>
      </c>
      <c r="M246" s="149">
        <f>IF(I246=1,H246,0)</f>
        <v>0</v>
      </c>
      <c r="N246" s="95" t="s">
        <v>693</v>
      </c>
      <c r="O246" s="95"/>
      <c r="P246" s="95"/>
      <c r="Q246" s="95"/>
      <c r="R246" s="105" t="s">
        <v>694</v>
      </c>
      <c r="S246" s="223" t="s">
        <v>695</v>
      </c>
      <c r="T246" s="84"/>
      <c r="U246" s="85"/>
      <c r="V246" s="85"/>
      <c r="W246" s="85"/>
      <c r="X246" s="85"/>
      <c r="Y246" s="85"/>
      <c r="Z246" s="85"/>
      <c r="AA246" s="85"/>
      <c r="AB246" s="85"/>
    </row>
    <row r="247" s="135" customFormat="1" ht="81" spans="1:28">
      <c r="A247" s="165"/>
      <c r="B247" s="229" t="s">
        <v>696</v>
      </c>
      <c r="C247" s="95" t="s">
        <v>697</v>
      </c>
      <c r="D247" s="95" t="s">
        <v>698</v>
      </c>
      <c r="E247" s="95" t="s">
        <v>699</v>
      </c>
      <c r="F247" s="96" t="s">
        <v>33</v>
      </c>
      <c r="G247" s="95" t="s">
        <v>700</v>
      </c>
      <c r="H247" s="204" t="s">
        <v>34</v>
      </c>
      <c r="I247" s="580"/>
      <c r="J247" s="190"/>
      <c r="K247" s="155" t="s">
        <v>700</v>
      </c>
      <c r="L247" s="351">
        <v>1000</v>
      </c>
      <c r="M247" s="263">
        <f>IF(I247=1,L247*J247,0)</f>
        <v>0</v>
      </c>
      <c r="N247" s="95"/>
      <c r="O247" s="95"/>
      <c r="P247" s="95"/>
      <c r="Q247" s="95" t="s">
        <v>26</v>
      </c>
      <c r="R247" s="105" t="s">
        <v>701</v>
      </c>
      <c r="S247" s="581" t="s">
        <v>702</v>
      </c>
      <c r="T247" s="84"/>
      <c r="U247" s="85"/>
      <c r="V247" s="85"/>
      <c r="W247" s="85"/>
      <c r="X247" s="85"/>
      <c r="Y247" s="85"/>
      <c r="Z247" s="85"/>
      <c r="AA247" s="85"/>
      <c r="AB247" s="85"/>
    </row>
    <row r="248" s="135" customFormat="1" ht="81" spans="1:28">
      <c r="A248" s="165"/>
      <c r="B248" s="231"/>
      <c r="C248" s="95"/>
      <c r="D248" s="95" t="s">
        <v>703</v>
      </c>
      <c r="E248" s="95" t="s">
        <v>699</v>
      </c>
      <c r="F248" s="96" t="s">
        <v>33</v>
      </c>
      <c r="G248" s="95" t="s">
        <v>704</v>
      </c>
      <c r="H248" s="204" t="s">
        <v>34</v>
      </c>
      <c r="I248" s="580"/>
      <c r="J248" s="190"/>
      <c r="K248" s="155" t="s">
        <v>700</v>
      </c>
      <c r="L248" s="351">
        <v>200</v>
      </c>
      <c r="M248" s="263">
        <f>IF(I248=1,L248*J248,0)</f>
        <v>0</v>
      </c>
      <c r="N248" s="95"/>
      <c r="O248" s="95"/>
      <c r="P248" s="95"/>
      <c r="Q248" s="95" t="s">
        <v>26</v>
      </c>
      <c r="R248" s="105" t="s">
        <v>705</v>
      </c>
      <c r="S248" s="581" t="s">
        <v>706</v>
      </c>
      <c r="T248" s="84"/>
      <c r="U248" s="85"/>
      <c r="V248" s="85"/>
      <c r="W248" s="85"/>
      <c r="X248" s="85"/>
      <c r="Y248" s="85"/>
      <c r="Z248" s="85"/>
      <c r="AA248" s="85"/>
      <c r="AB248" s="85"/>
    </row>
    <row r="249" s="135" customFormat="1" ht="141.75" spans="1:28">
      <c r="A249" s="165"/>
      <c r="B249" s="231"/>
      <c r="C249" s="95" t="s">
        <v>707</v>
      </c>
      <c r="D249" s="95"/>
      <c r="E249" s="95" t="s">
        <v>708</v>
      </c>
      <c r="F249" s="96" t="s">
        <v>33</v>
      </c>
      <c r="G249" s="95" t="s">
        <v>709</v>
      </c>
      <c r="H249" s="204" t="s">
        <v>34</v>
      </c>
      <c r="I249" s="580"/>
      <c r="K249" s="155" t="s">
        <v>700</v>
      </c>
      <c r="L249" s="351">
        <v>200</v>
      </c>
      <c r="M249" s="263">
        <f>IF(I249=1,L249*J249,0)</f>
        <v>0</v>
      </c>
      <c r="N249" s="95"/>
      <c r="O249" s="95"/>
      <c r="P249" s="95"/>
      <c r="Q249" s="95" t="s">
        <v>26</v>
      </c>
      <c r="R249" s="105" t="s">
        <v>710</v>
      </c>
      <c r="S249" s="581" t="s">
        <v>711</v>
      </c>
      <c r="T249" s="84"/>
      <c r="U249" s="85"/>
      <c r="V249" s="85"/>
      <c r="W249" s="85"/>
      <c r="X249" s="85"/>
      <c r="Y249" s="85"/>
      <c r="Z249" s="85"/>
      <c r="AA249" s="85"/>
      <c r="AB249" s="85"/>
    </row>
    <row r="250" s="135" customFormat="1" ht="101.25" spans="1:28">
      <c r="A250" s="165"/>
      <c r="B250" s="231"/>
      <c r="C250" s="141" t="s">
        <v>712</v>
      </c>
      <c r="D250" s="142"/>
      <c r="E250" s="142" t="s">
        <v>699</v>
      </c>
      <c r="F250" s="96" t="s">
        <v>33</v>
      </c>
      <c r="G250" s="95" t="s">
        <v>713</v>
      </c>
      <c r="H250" s="204" t="s">
        <v>34</v>
      </c>
      <c r="I250" s="580"/>
      <c r="J250" s="582"/>
      <c r="K250" s="155" t="s">
        <v>714</v>
      </c>
      <c r="L250" s="351">
        <v>1000</v>
      </c>
      <c r="M250" s="263">
        <f>IF(I250=1,L250*J250,0)</f>
        <v>0</v>
      </c>
      <c r="N250" s="95"/>
      <c r="O250" s="95"/>
      <c r="P250" s="95"/>
      <c r="Q250" s="95" t="s">
        <v>26</v>
      </c>
      <c r="R250" s="105" t="s">
        <v>715</v>
      </c>
      <c r="S250" s="533" t="s">
        <v>716</v>
      </c>
      <c r="T250" s="84"/>
      <c r="U250" s="85"/>
      <c r="V250" s="85"/>
      <c r="W250" s="85"/>
      <c r="X250" s="85"/>
      <c r="Y250" s="85"/>
      <c r="Z250" s="85"/>
      <c r="AA250" s="85"/>
      <c r="AB250" s="85"/>
    </row>
    <row r="251" s="135" customFormat="1" ht="162" spans="1:28">
      <c r="A251" s="165"/>
      <c r="B251" s="231"/>
      <c r="C251" s="141" t="s">
        <v>717</v>
      </c>
      <c r="D251" s="142"/>
      <c r="E251" s="95" t="s">
        <v>294</v>
      </c>
      <c r="F251" s="96" t="s">
        <v>33</v>
      </c>
      <c r="G251" s="95" t="s">
        <v>34</v>
      </c>
      <c r="H251" s="97">
        <v>3000</v>
      </c>
      <c r="I251" s="580"/>
      <c r="J251" s="399"/>
      <c r="K251" s="155" t="s">
        <v>34</v>
      </c>
      <c r="L251" s="583" t="s">
        <v>34</v>
      </c>
      <c r="M251" s="149">
        <f>IF(I251=1,H251,0)</f>
        <v>0</v>
      </c>
      <c r="N251" s="95"/>
      <c r="O251" s="95"/>
      <c r="P251" s="95" t="s">
        <v>25</v>
      </c>
      <c r="Q251" s="95" t="s">
        <v>26</v>
      </c>
      <c r="R251" s="211" t="s">
        <v>718</v>
      </c>
      <c r="S251" s="581" t="s">
        <v>719</v>
      </c>
      <c r="T251" s="84"/>
      <c r="U251" s="85"/>
      <c r="V251" s="85"/>
      <c r="W251" s="85"/>
      <c r="X251" s="85"/>
      <c r="Y251" s="85"/>
      <c r="Z251" s="85"/>
      <c r="AA251" s="85"/>
      <c r="AB251" s="85"/>
    </row>
    <row r="252" s="135" customFormat="1" ht="123" customHeight="1" spans="1:28">
      <c r="A252" s="165"/>
      <c r="B252" s="231"/>
      <c r="C252" s="279" t="s">
        <v>720</v>
      </c>
      <c r="D252" s="212"/>
      <c r="E252" s="229" t="s">
        <v>721</v>
      </c>
      <c r="F252" s="204" t="s">
        <v>33</v>
      </c>
      <c r="G252" s="95" t="s">
        <v>722</v>
      </c>
      <c r="H252" s="97">
        <v>10600</v>
      </c>
      <c r="I252" s="580"/>
      <c r="J252" s="311"/>
      <c r="K252" s="584" t="s">
        <v>34</v>
      </c>
      <c r="L252" s="583" t="s">
        <v>34</v>
      </c>
      <c r="M252" s="205">
        <f>IF(SUM(I252:I253)=1,SUMPRODUCT(H252:H253,I252:I253)*J252,0)</f>
        <v>0</v>
      </c>
      <c r="N252" s="229"/>
      <c r="O252" s="229"/>
      <c r="P252" s="229" t="s">
        <v>25</v>
      </c>
      <c r="Q252" s="229" t="s">
        <v>26</v>
      </c>
      <c r="R252" s="229" t="s">
        <v>723</v>
      </c>
      <c r="S252" s="585" t="s">
        <v>724</v>
      </c>
      <c r="T252" s="84"/>
      <c r="U252" s="85"/>
      <c r="V252" s="85"/>
      <c r="W252" s="85"/>
      <c r="X252" s="85"/>
      <c r="Y252" s="85"/>
      <c r="Z252" s="85"/>
      <c r="AA252" s="85"/>
      <c r="AB252" s="85"/>
    </row>
    <row r="253" s="135" customFormat="1" ht="123" customHeight="1" spans="1:28">
      <c r="A253" s="165"/>
      <c r="B253" s="266"/>
      <c r="C253" s="244"/>
      <c r="D253" s="220"/>
      <c r="E253" s="266"/>
      <c r="F253" s="233"/>
      <c r="G253" s="95" t="s">
        <v>725</v>
      </c>
      <c r="H253" s="97">
        <v>14000</v>
      </c>
      <c r="I253" s="580"/>
      <c r="J253" s="315"/>
      <c r="K253" s="233"/>
      <c r="L253" s="586"/>
      <c r="M253" s="208"/>
      <c r="N253" s="266"/>
      <c r="O253" s="266"/>
      <c r="P253" s="266"/>
      <c r="Q253" s="266"/>
      <c r="R253" s="266"/>
      <c r="S253" s="587"/>
      <c r="T253" s="84"/>
      <c r="U253" s="85"/>
      <c r="V253" s="85"/>
      <c r="W253" s="85"/>
      <c r="X253" s="85"/>
      <c r="Y253" s="85"/>
      <c r="Z253" s="85"/>
      <c r="AA253" s="85"/>
      <c r="AB253" s="85"/>
    </row>
    <row r="254" s="135" customFormat="1" ht="162" spans="1:28">
      <c r="A254" s="165"/>
      <c r="B254" s="229" t="s">
        <v>726</v>
      </c>
      <c r="C254" s="95" t="s">
        <v>727</v>
      </c>
      <c r="D254" s="95"/>
      <c r="E254" s="95" t="s">
        <v>294</v>
      </c>
      <c r="F254" s="95" t="s">
        <v>33</v>
      </c>
      <c r="G254" s="95" t="s">
        <v>34</v>
      </c>
      <c r="H254" s="97">
        <v>110000</v>
      </c>
      <c r="I254" s="580"/>
      <c r="J254" s="399"/>
      <c r="K254" s="95" t="s">
        <v>34</v>
      </c>
      <c r="L254" s="95" t="s">
        <v>34</v>
      </c>
      <c r="M254" s="149">
        <f t="shared" ref="M254:M257" si="5">IF(I254=1,H254,0)</f>
        <v>0</v>
      </c>
      <c r="N254" s="95"/>
      <c r="O254" s="95"/>
      <c r="P254" s="95" t="s">
        <v>25</v>
      </c>
      <c r="Q254" s="95" t="s">
        <v>26</v>
      </c>
      <c r="R254" s="211" t="s">
        <v>728</v>
      </c>
      <c r="S254" s="306" t="s">
        <v>729</v>
      </c>
      <c r="T254" s="84"/>
      <c r="U254" s="85"/>
      <c r="V254" s="85"/>
      <c r="W254" s="85"/>
      <c r="X254" s="85"/>
      <c r="Y254" s="85"/>
      <c r="Z254" s="85"/>
      <c r="AA254" s="85"/>
      <c r="AB254" s="85"/>
    </row>
    <row r="255" s="135" customFormat="1" ht="162" spans="1:28">
      <c r="A255" s="165"/>
      <c r="B255" s="231"/>
      <c r="C255" s="95" t="s">
        <v>730</v>
      </c>
      <c r="D255" s="95"/>
      <c r="E255" s="95" t="s">
        <v>294</v>
      </c>
      <c r="F255" s="95" t="s">
        <v>33</v>
      </c>
      <c r="G255" s="95" t="s">
        <v>34</v>
      </c>
      <c r="H255" s="97">
        <v>200000</v>
      </c>
      <c r="I255" s="580"/>
      <c r="J255" s="399"/>
      <c r="K255" s="95" t="s">
        <v>34</v>
      </c>
      <c r="L255" s="95" t="s">
        <v>34</v>
      </c>
      <c r="M255" s="149">
        <f t="shared" si="5"/>
        <v>0</v>
      </c>
      <c r="N255" s="95"/>
      <c r="O255" s="95"/>
      <c r="P255" s="95" t="s">
        <v>25</v>
      </c>
      <c r="Q255" s="95" t="s">
        <v>26</v>
      </c>
      <c r="R255" s="211" t="s">
        <v>731</v>
      </c>
      <c r="S255" s="306" t="s">
        <v>732</v>
      </c>
      <c r="T255" s="84"/>
      <c r="U255" s="85"/>
      <c r="V255" s="85"/>
      <c r="W255" s="85"/>
      <c r="X255" s="85"/>
      <c r="Y255" s="85"/>
      <c r="Z255" s="85"/>
      <c r="AA255" s="85"/>
      <c r="AB255" s="85"/>
    </row>
    <row r="256" s="135" customFormat="1" ht="162" spans="1:28">
      <c r="A256" s="165"/>
      <c r="B256" s="231"/>
      <c r="C256" s="95" t="s">
        <v>733</v>
      </c>
      <c r="D256" s="95"/>
      <c r="E256" s="95" t="s">
        <v>294</v>
      </c>
      <c r="F256" s="95" t="s">
        <v>33</v>
      </c>
      <c r="G256" s="95" t="s">
        <v>34</v>
      </c>
      <c r="H256" s="97">
        <v>400000</v>
      </c>
      <c r="I256" s="580"/>
      <c r="J256" s="399"/>
      <c r="K256" s="95" t="s">
        <v>34</v>
      </c>
      <c r="L256" s="95" t="s">
        <v>34</v>
      </c>
      <c r="M256" s="149">
        <f t="shared" si="5"/>
        <v>0</v>
      </c>
      <c r="N256" s="95"/>
      <c r="O256" s="95"/>
      <c r="P256" s="95" t="s">
        <v>25</v>
      </c>
      <c r="Q256" s="95" t="s">
        <v>26</v>
      </c>
      <c r="R256" s="211" t="s">
        <v>734</v>
      </c>
      <c r="S256" s="306" t="s">
        <v>735</v>
      </c>
      <c r="T256" s="84"/>
      <c r="U256" s="85"/>
      <c r="V256" s="85"/>
      <c r="W256" s="85"/>
      <c r="X256" s="85"/>
      <c r="Y256" s="85"/>
      <c r="Z256" s="85"/>
      <c r="AA256" s="85"/>
      <c r="AB256" s="85"/>
    </row>
    <row r="257" s="135" customFormat="1" ht="162" spans="1:28">
      <c r="A257" s="165"/>
      <c r="B257" s="231"/>
      <c r="C257" s="95" t="s">
        <v>736</v>
      </c>
      <c r="D257" s="95"/>
      <c r="E257" s="95" t="s">
        <v>294</v>
      </c>
      <c r="F257" s="95" t="s">
        <v>33</v>
      </c>
      <c r="G257" s="95" t="s">
        <v>34</v>
      </c>
      <c r="H257" s="97">
        <v>45000</v>
      </c>
      <c r="I257" s="580"/>
      <c r="J257" s="399"/>
      <c r="K257" s="95" t="s">
        <v>34</v>
      </c>
      <c r="L257" s="95" t="s">
        <v>34</v>
      </c>
      <c r="M257" s="149">
        <f t="shared" si="5"/>
        <v>0</v>
      </c>
      <c r="N257" s="95"/>
      <c r="O257" s="95"/>
      <c r="P257" s="95" t="s">
        <v>25</v>
      </c>
      <c r="Q257" s="95" t="s">
        <v>26</v>
      </c>
      <c r="R257" s="211" t="s">
        <v>737</v>
      </c>
      <c r="S257" s="195" t="s">
        <v>738</v>
      </c>
      <c r="T257" s="84"/>
      <c r="U257" s="85"/>
      <c r="V257" s="85"/>
      <c r="W257" s="85"/>
      <c r="X257" s="85"/>
      <c r="Y257" s="85"/>
      <c r="Z257" s="85"/>
      <c r="AA257" s="85"/>
      <c r="AB257" s="85"/>
    </row>
    <row r="258" s="135" customFormat="1" ht="141.75" spans="1:28">
      <c r="A258" s="165"/>
      <c r="B258" s="231"/>
      <c r="C258" s="95" t="s">
        <v>739</v>
      </c>
      <c r="D258" s="95"/>
      <c r="E258" s="95" t="s">
        <v>519</v>
      </c>
      <c r="F258" s="95" t="s">
        <v>33</v>
      </c>
      <c r="G258" s="95" t="s">
        <v>34</v>
      </c>
      <c r="H258" s="95" t="s">
        <v>34</v>
      </c>
      <c r="I258" s="580"/>
      <c r="J258" s="399"/>
      <c r="K258" s="95" t="s">
        <v>34</v>
      </c>
      <c r="L258" s="97">
        <v>39000</v>
      </c>
      <c r="M258" s="263">
        <f>IF(I258=1,L258*J258,0)</f>
        <v>0</v>
      </c>
      <c r="N258" s="105" t="s">
        <v>740</v>
      </c>
      <c r="O258" s="105"/>
      <c r="P258" s="95" t="s">
        <v>25</v>
      </c>
      <c r="Q258" s="95" t="s">
        <v>26</v>
      </c>
      <c r="R258" s="211" t="s">
        <v>741</v>
      </c>
      <c r="S258" s="306" t="s">
        <v>742</v>
      </c>
      <c r="T258" s="84"/>
      <c r="U258" s="85"/>
      <c r="V258" s="85"/>
      <c r="W258" s="85"/>
      <c r="X258" s="85"/>
      <c r="Y258" s="85"/>
      <c r="Z258" s="85"/>
      <c r="AA258" s="85"/>
      <c r="AB258" s="85"/>
    </row>
    <row r="259" s="135" customFormat="1" ht="101.25" spans="1:28">
      <c r="A259" s="165"/>
      <c r="B259" s="95" t="s">
        <v>743</v>
      </c>
      <c r="C259" s="141" t="s">
        <v>743</v>
      </c>
      <c r="D259" s="142"/>
      <c r="E259" s="95" t="s">
        <v>699</v>
      </c>
      <c r="F259" s="96" t="s">
        <v>33</v>
      </c>
      <c r="G259" s="204" t="s">
        <v>34</v>
      </c>
      <c r="H259" s="204" t="s">
        <v>34</v>
      </c>
      <c r="I259" s="580"/>
      <c r="J259" s="588"/>
      <c r="K259" s="155" t="s">
        <v>709</v>
      </c>
      <c r="L259" s="351">
        <v>2000</v>
      </c>
      <c r="M259" s="263">
        <f>IF(I259=1,L259*J259,0)</f>
        <v>0</v>
      </c>
      <c r="N259" s="105"/>
      <c r="O259" s="105"/>
      <c r="P259" s="95" t="s">
        <v>25</v>
      </c>
      <c r="Q259" s="95" t="s">
        <v>26</v>
      </c>
      <c r="R259" s="211" t="s">
        <v>744</v>
      </c>
      <c r="S259" s="581" t="s">
        <v>745</v>
      </c>
      <c r="T259" s="84"/>
      <c r="U259" s="85"/>
      <c r="V259" s="85"/>
      <c r="W259" s="85"/>
      <c r="X259" s="85"/>
      <c r="Y259" s="85"/>
      <c r="Z259" s="85"/>
      <c r="AA259" s="85"/>
      <c r="AB259" s="85"/>
    </row>
    <row r="260" s="135" customFormat="1" ht="81" spans="1:28">
      <c r="A260" s="165"/>
      <c r="B260" s="95" t="s">
        <v>746</v>
      </c>
      <c r="C260" s="96" t="s">
        <v>746</v>
      </c>
      <c r="D260" s="96"/>
      <c r="E260" s="95" t="s">
        <v>294</v>
      </c>
      <c r="F260" s="96" t="s">
        <v>33</v>
      </c>
      <c r="G260" s="95" t="s">
        <v>34</v>
      </c>
      <c r="H260" s="97">
        <v>2500</v>
      </c>
      <c r="I260" s="580"/>
      <c r="J260" s="399"/>
      <c r="K260" s="95" t="s">
        <v>34</v>
      </c>
      <c r="L260" s="95" t="s">
        <v>34</v>
      </c>
      <c r="M260" s="149">
        <f>IF(I260=1,H260,0)</f>
        <v>0</v>
      </c>
      <c r="N260" s="95"/>
      <c r="O260" s="95"/>
      <c r="P260" s="95"/>
      <c r="Q260" s="95"/>
      <c r="R260" s="306" t="s">
        <v>747</v>
      </c>
      <c r="S260" s="306" t="s">
        <v>747</v>
      </c>
      <c r="T260" s="84"/>
      <c r="U260" s="85"/>
      <c r="V260" s="85"/>
      <c r="W260" s="85"/>
      <c r="X260" s="85"/>
      <c r="Y260" s="85"/>
      <c r="Z260" s="85"/>
      <c r="AA260" s="85"/>
      <c r="AB260" s="85"/>
    </row>
    <row r="261" s="135" customFormat="1" ht="303.75" spans="1:28">
      <c r="A261" s="165"/>
      <c r="B261" s="95" t="s">
        <v>748</v>
      </c>
      <c r="C261" s="215" t="s">
        <v>749</v>
      </c>
      <c r="D261" s="216"/>
      <c r="E261" s="95" t="s">
        <v>294</v>
      </c>
      <c r="F261" s="96" t="s">
        <v>33</v>
      </c>
      <c r="G261" s="95" t="s">
        <v>34</v>
      </c>
      <c r="H261" s="97">
        <v>10000</v>
      </c>
      <c r="I261" s="580"/>
      <c r="J261" s="399"/>
      <c r="K261" s="95" t="s">
        <v>34</v>
      </c>
      <c r="L261" s="95" t="s">
        <v>34</v>
      </c>
      <c r="M261" s="149">
        <f>IF(I261=1,H261,0)</f>
        <v>0</v>
      </c>
      <c r="N261" s="276" t="s">
        <v>750</v>
      </c>
      <c r="O261" s="276"/>
      <c r="P261" s="95" t="s">
        <v>25</v>
      </c>
      <c r="Q261" s="229"/>
      <c r="R261" s="589" t="s">
        <v>751</v>
      </c>
      <c r="S261" s="589"/>
      <c r="T261" s="84"/>
      <c r="U261" s="85"/>
      <c r="V261" s="85"/>
      <c r="W261" s="85"/>
      <c r="X261" s="85"/>
      <c r="Y261" s="85"/>
      <c r="Z261" s="85"/>
      <c r="AA261" s="85"/>
      <c r="AB261" s="85"/>
    </row>
    <row r="262" s="135" customFormat="1" ht="63" customHeight="1" spans="1:28">
      <c r="A262" s="165"/>
      <c r="B262" s="95" t="s">
        <v>752</v>
      </c>
      <c r="C262" s="95" t="s">
        <v>753</v>
      </c>
      <c r="D262" s="95"/>
      <c r="E262" s="95" t="s">
        <v>754</v>
      </c>
      <c r="F262" s="204" t="s">
        <v>33</v>
      </c>
      <c r="G262" s="229">
        <v>500</v>
      </c>
      <c r="H262" s="417">
        <v>1000</v>
      </c>
      <c r="I262" s="590"/>
      <c r="J262" s="591"/>
      <c r="K262" s="95" t="s">
        <v>755</v>
      </c>
      <c r="L262" s="356"/>
      <c r="M262" s="592">
        <f>IF(AND(I262=1,J262&lt;=1000),2*J262,IF(AND(I262=1,J262&gt;1000),2*1000+1.6*(J262-1000),0))</f>
        <v>0</v>
      </c>
      <c r="N262" s="177"/>
      <c r="O262" s="177"/>
      <c r="P262" s="276"/>
      <c r="Q262" s="276"/>
      <c r="R262" s="276" t="s">
        <v>756</v>
      </c>
      <c r="S262" s="589" t="s">
        <v>757</v>
      </c>
      <c r="T262" s="84"/>
      <c r="U262" s="85"/>
      <c r="V262" s="85"/>
      <c r="W262" s="85"/>
      <c r="X262" s="85"/>
      <c r="Y262" s="85"/>
      <c r="Z262" s="85"/>
      <c r="AA262" s="85"/>
      <c r="AB262" s="85"/>
    </row>
    <row r="263" s="135" customFormat="1" ht="58" customHeight="1" spans="1:28">
      <c r="A263" s="165"/>
      <c r="B263" s="96" t="s">
        <v>758</v>
      </c>
      <c r="C263" s="95" t="s">
        <v>759</v>
      </c>
      <c r="D263" s="95"/>
      <c r="E263" s="95" t="s">
        <v>620</v>
      </c>
      <c r="F263" s="96" t="s">
        <v>33</v>
      </c>
      <c r="G263" s="95" t="s">
        <v>34</v>
      </c>
      <c r="H263" s="96" t="s">
        <v>34</v>
      </c>
      <c r="I263" s="544"/>
      <c r="J263" s="591"/>
      <c r="K263" s="593" t="s">
        <v>760</v>
      </c>
      <c r="L263" s="586">
        <v>500</v>
      </c>
      <c r="M263" s="554">
        <f>IF(AND(I263=1,J263&lt;=50),L263*J263,IF(AND(I263=1,J263&gt;50,J263&lt;=100),L263*50+L264*(J263-50),IF(AND(I263=1,J263&gt;100,J263&lt;=200),L263*50+L264*50+L265*(J263-100),IF(AND(I263=1,J263&gt;200),L263*50+L264*50+L265*100+L266*(J263-200),0))))</f>
        <v>0</v>
      </c>
      <c r="N263" s="229"/>
      <c r="O263" s="229"/>
      <c r="P263" s="229"/>
      <c r="Q263" s="229"/>
      <c r="R263" s="276" t="s">
        <v>761</v>
      </c>
      <c r="S263" s="589" t="s">
        <v>762</v>
      </c>
      <c r="T263" s="84"/>
      <c r="U263" s="85"/>
      <c r="V263" s="85"/>
      <c r="W263" s="85"/>
      <c r="X263" s="85"/>
      <c r="Y263" s="85"/>
      <c r="Z263" s="85"/>
      <c r="AA263" s="85"/>
      <c r="AB263" s="85"/>
    </row>
    <row r="264" s="135" customFormat="1" ht="58" customHeight="1" spans="1:28">
      <c r="A264" s="165"/>
      <c r="B264" s="96"/>
      <c r="C264" s="95"/>
      <c r="D264" s="95"/>
      <c r="E264" s="95"/>
      <c r="F264" s="96"/>
      <c r="G264" s="95"/>
      <c r="H264" s="96"/>
      <c r="I264" s="540"/>
      <c r="J264" s="594"/>
      <c r="K264" s="155" t="s">
        <v>531</v>
      </c>
      <c r="L264" s="583">
        <v>400</v>
      </c>
      <c r="M264" s="554"/>
      <c r="N264" s="231"/>
      <c r="O264" s="231"/>
      <c r="P264" s="231"/>
      <c r="Q264" s="231"/>
      <c r="R264" s="287"/>
      <c r="S264" s="595"/>
      <c r="T264" s="84"/>
      <c r="U264" s="85"/>
      <c r="V264" s="85"/>
      <c r="W264" s="85"/>
      <c r="X264" s="85"/>
      <c r="Y264" s="85"/>
      <c r="Z264" s="85"/>
      <c r="AA264" s="85"/>
      <c r="AB264" s="85"/>
    </row>
    <row r="265" s="135" customFormat="1" ht="58" customHeight="1" spans="1:28">
      <c r="A265" s="165"/>
      <c r="B265" s="96"/>
      <c r="C265" s="95"/>
      <c r="D265" s="95"/>
      <c r="E265" s="95"/>
      <c r="F265" s="96"/>
      <c r="G265" s="95"/>
      <c r="H265" s="96"/>
      <c r="I265" s="540"/>
      <c r="J265" s="594"/>
      <c r="K265" s="155" t="s">
        <v>264</v>
      </c>
      <c r="L265" s="583">
        <v>300</v>
      </c>
      <c r="M265" s="554"/>
      <c r="N265" s="231"/>
      <c r="O265" s="231"/>
      <c r="P265" s="231"/>
      <c r="Q265" s="231"/>
      <c r="R265" s="287"/>
      <c r="S265" s="595"/>
      <c r="T265" s="84"/>
      <c r="U265" s="85"/>
      <c r="V265" s="85"/>
      <c r="W265" s="85"/>
      <c r="X265" s="85"/>
      <c r="Y265" s="85"/>
      <c r="Z265" s="85"/>
      <c r="AA265" s="85"/>
      <c r="AB265" s="85"/>
    </row>
    <row r="266" s="135" customFormat="1" ht="58" customHeight="1" spans="1:28">
      <c r="A266" s="165"/>
      <c r="B266" s="96"/>
      <c r="C266" s="95"/>
      <c r="D266" s="95"/>
      <c r="E266" s="95"/>
      <c r="F266" s="96"/>
      <c r="G266" s="95"/>
      <c r="H266" s="96"/>
      <c r="I266" s="596"/>
      <c r="J266" s="597"/>
      <c r="K266" s="155" t="s">
        <v>477</v>
      </c>
      <c r="L266" s="583">
        <v>80</v>
      </c>
      <c r="M266" s="554"/>
      <c r="N266" s="266"/>
      <c r="O266" s="266"/>
      <c r="P266" s="266"/>
      <c r="Q266" s="266"/>
      <c r="R266" s="350"/>
      <c r="S266" s="587"/>
      <c r="T266" s="84"/>
      <c r="U266" s="85"/>
      <c r="V266" s="85"/>
      <c r="W266" s="85"/>
      <c r="X266" s="85"/>
      <c r="Y266" s="85"/>
      <c r="Z266" s="85"/>
      <c r="AA266" s="85"/>
      <c r="AB266" s="85"/>
    </row>
    <row r="267" s="135" customFormat="1" ht="121.5" spans="1:28">
      <c r="A267" s="165"/>
      <c r="B267" s="96" t="s">
        <v>763</v>
      </c>
      <c r="C267" s="96"/>
      <c r="D267" s="96"/>
      <c r="E267" s="95" t="s">
        <v>294</v>
      </c>
      <c r="F267" s="96" t="s">
        <v>33</v>
      </c>
      <c r="G267" s="96" t="s">
        <v>34</v>
      </c>
      <c r="H267" s="598">
        <v>5000</v>
      </c>
      <c r="I267" s="98"/>
      <c r="J267" s="599"/>
      <c r="K267" s="600" t="s">
        <v>34</v>
      </c>
      <c r="L267" s="262" t="s">
        <v>34</v>
      </c>
      <c r="M267" s="149">
        <f>IF(I267=1,H267,0)</f>
        <v>0</v>
      </c>
      <c r="N267" s="163"/>
      <c r="O267" s="163"/>
      <c r="P267" s="163"/>
      <c r="Q267" s="163"/>
      <c r="R267" s="105" t="s">
        <v>764</v>
      </c>
      <c r="S267" s="105" t="s">
        <v>765</v>
      </c>
      <c r="T267" s="84"/>
      <c r="U267" s="85"/>
      <c r="V267" s="85"/>
      <c r="W267" s="85"/>
      <c r="X267" s="85"/>
      <c r="Y267" s="85"/>
      <c r="Z267" s="85"/>
      <c r="AA267" s="85"/>
      <c r="AB267" s="85"/>
    </row>
    <row r="268" s="135" customFormat="1" ht="60.75" spans="1:28">
      <c r="A268" s="165"/>
      <c r="B268" s="96" t="s">
        <v>766</v>
      </c>
      <c r="C268" s="215" t="s">
        <v>766</v>
      </c>
      <c r="D268" s="216"/>
      <c r="E268" s="95" t="s">
        <v>767</v>
      </c>
      <c r="F268" s="96" t="s">
        <v>33</v>
      </c>
      <c r="G268" s="96" t="s">
        <v>34</v>
      </c>
      <c r="H268" s="179">
        <v>2000</v>
      </c>
      <c r="I268" s="98"/>
      <c r="J268" s="601"/>
      <c r="K268" s="600" t="s">
        <v>768</v>
      </c>
      <c r="L268" s="262">
        <v>200</v>
      </c>
      <c r="M268" s="149">
        <f>IF(I268=1,H268+J268*L268,0)</f>
        <v>0</v>
      </c>
      <c r="N268" s="163"/>
      <c r="O268" s="163"/>
      <c r="P268" s="163"/>
      <c r="Q268" s="163"/>
      <c r="R268" s="105" t="s">
        <v>769</v>
      </c>
      <c r="S268" s="105" t="s">
        <v>770</v>
      </c>
      <c r="T268" s="84"/>
      <c r="U268" s="85"/>
      <c r="V268" s="85"/>
      <c r="W268" s="85"/>
      <c r="X268" s="85"/>
      <c r="Y268" s="85"/>
      <c r="Z268" s="85"/>
      <c r="AA268" s="85"/>
      <c r="AB268" s="85"/>
    </row>
    <row r="269" s="135" customFormat="1" ht="182.25" spans="1:28">
      <c r="A269" s="165"/>
      <c r="B269" s="95" t="s">
        <v>771</v>
      </c>
      <c r="C269" s="96" t="s">
        <v>771</v>
      </c>
      <c r="D269" s="96"/>
      <c r="E269" s="95" t="s">
        <v>255</v>
      </c>
      <c r="F269" s="96" t="s">
        <v>33</v>
      </c>
      <c r="G269" s="96">
        <v>10</v>
      </c>
      <c r="H269" s="179">
        <v>10000</v>
      </c>
      <c r="I269" s="98"/>
      <c r="J269" s="602"/>
      <c r="K269" s="603" t="s">
        <v>34</v>
      </c>
      <c r="L269" s="360">
        <v>1500</v>
      </c>
      <c r="M269" s="604">
        <f>IF(SUM(I269:I270)&gt;=1,(J269-10)*L269+SUMPRODUCT(H269:H270,I269:I270),0)</f>
        <v>0</v>
      </c>
      <c r="N269" s="306" t="s">
        <v>772</v>
      </c>
      <c r="O269" s="306"/>
      <c r="P269" s="95" t="s">
        <v>773</v>
      </c>
      <c r="Q269" s="95"/>
      <c r="R269" s="211" t="s">
        <v>774</v>
      </c>
      <c r="S269" s="211" t="s">
        <v>775</v>
      </c>
      <c r="T269" s="605"/>
      <c r="U269" s="85"/>
      <c r="V269" s="85"/>
      <c r="W269" s="85"/>
      <c r="X269" s="85"/>
      <c r="Y269" s="85"/>
      <c r="Z269" s="85"/>
      <c r="AA269" s="85"/>
      <c r="AB269" s="85"/>
    </row>
    <row r="270" s="135" customFormat="1" ht="141.75" spans="1:28">
      <c r="A270" s="165"/>
      <c r="B270" s="204" t="s">
        <v>776</v>
      </c>
      <c r="C270" s="229" t="s">
        <v>777</v>
      </c>
      <c r="D270" s="204"/>
      <c r="E270" s="229" t="s">
        <v>255</v>
      </c>
      <c r="F270" s="204" t="s">
        <v>33</v>
      </c>
      <c r="G270" s="204"/>
      <c r="H270" s="344">
        <v>14000</v>
      </c>
      <c r="I270" s="225"/>
      <c r="J270" s="606"/>
      <c r="K270" s="603"/>
      <c r="L270" s="360"/>
      <c r="M270" s="607"/>
      <c r="N270" s="589" t="s">
        <v>772</v>
      </c>
      <c r="O270" s="589"/>
      <c r="P270" s="229" t="s">
        <v>773</v>
      </c>
      <c r="Q270" s="229"/>
      <c r="R270" s="276" t="s">
        <v>778</v>
      </c>
      <c r="S270" s="276" t="s">
        <v>779</v>
      </c>
      <c r="T270" s="605"/>
      <c r="U270" s="85"/>
      <c r="V270" s="85"/>
      <c r="W270" s="85"/>
      <c r="X270" s="85"/>
      <c r="Y270" s="85"/>
      <c r="Z270" s="85"/>
      <c r="AA270" s="85"/>
      <c r="AB270" s="85"/>
    </row>
    <row r="271" s="135" customFormat="1" ht="93" customHeight="1" spans="1:28">
      <c r="A271" s="165"/>
      <c r="B271" s="95" t="s">
        <v>780</v>
      </c>
      <c r="C271" s="95" t="s">
        <v>781</v>
      </c>
      <c r="D271" s="95"/>
      <c r="E271" s="95" t="s">
        <v>782</v>
      </c>
      <c r="F271" s="96" t="s">
        <v>33</v>
      </c>
      <c r="G271" s="235" t="s">
        <v>783</v>
      </c>
      <c r="H271" s="95" t="s">
        <v>34</v>
      </c>
      <c r="I271" s="98"/>
      <c r="J271" s="190"/>
      <c r="K271" s="95" t="s">
        <v>34</v>
      </c>
      <c r="L271" s="160">
        <v>1500</v>
      </c>
      <c r="M271" s="102">
        <f t="shared" ref="M271:M273" si="6">IF(I271=1,L271*J271,0)</f>
        <v>0</v>
      </c>
      <c r="N271" s="211"/>
      <c r="O271" s="211"/>
      <c r="P271" s="271"/>
      <c r="Q271" s="95" t="s">
        <v>26</v>
      </c>
      <c r="R271" s="211" t="s">
        <v>784</v>
      </c>
      <c r="S271" s="106" t="s">
        <v>785</v>
      </c>
      <c r="T271" s="185"/>
      <c r="U271" s="85"/>
      <c r="V271" s="85"/>
      <c r="W271" s="85"/>
      <c r="X271" s="85"/>
      <c r="Y271" s="85"/>
      <c r="Z271" s="85"/>
      <c r="AA271" s="85"/>
      <c r="AB271" s="85"/>
    </row>
    <row r="272" s="135" customFormat="1" ht="93" customHeight="1" spans="1:28">
      <c r="A272" s="165"/>
      <c r="B272" s="95"/>
      <c r="C272" s="95" t="s">
        <v>786</v>
      </c>
      <c r="D272" s="95"/>
      <c r="E272" s="95" t="s">
        <v>782</v>
      </c>
      <c r="F272" s="96" t="s">
        <v>33</v>
      </c>
      <c r="G272" s="235" t="s">
        <v>787</v>
      </c>
      <c r="H272" s="95" t="s">
        <v>34</v>
      </c>
      <c r="I272" s="98"/>
      <c r="J272" s="190"/>
      <c r="K272" s="95" t="s">
        <v>34</v>
      </c>
      <c r="L272" s="160">
        <v>15000</v>
      </c>
      <c r="M272" s="102">
        <f t="shared" si="6"/>
        <v>0</v>
      </c>
      <c r="N272" s="211"/>
      <c r="O272" s="211"/>
      <c r="P272" s="271"/>
      <c r="Q272" s="95" t="s">
        <v>26</v>
      </c>
      <c r="R272" s="211"/>
      <c r="S272" s="211"/>
      <c r="T272" s="608"/>
      <c r="U272" s="85"/>
      <c r="V272" s="85"/>
      <c r="W272" s="85"/>
      <c r="X272" s="85"/>
      <c r="Y272" s="85"/>
      <c r="Z272" s="85"/>
      <c r="AA272" s="85"/>
      <c r="AB272" s="85"/>
    </row>
    <row r="273" s="135" customFormat="1" ht="93" customHeight="1" spans="1:28">
      <c r="A273" s="165"/>
      <c r="B273" s="95" t="s">
        <v>788</v>
      </c>
      <c r="C273" s="141" t="s">
        <v>789</v>
      </c>
      <c r="D273" s="142"/>
      <c r="E273" s="95" t="s">
        <v>699</v>
      </c>
      <c r="F273" s="96" t="s">
        <v>33</v>
      </c>
      <c r="G273" s="235" t="s">
        <v>790</v>
      </c>
      <c r="H273" s="95" t="s">
        <v>34</v>
      </c>
      <c r="I273" s="98"/>
      <c r="J273" s="190"/>
      <c r="K273" s="95" t="s">
        <v>790</v>
      </c>
      <c r="L273" s="160">
        <v>3600</v>
      </c>
      <c r="M273" s="298">
        <f t="shared" si="6"/>
        <v>0</v>
      </c>
      <c r="N273" s="211"/>
      <c r="O273" s="211"/>
      <c r="P273" s="271"/>
      <c r="Q273" s="95" t="s">
        <v>26</v>
      </c>
      <c r="R273" s="211" t="s">
        <v>791</v>
      </c>
      <c r="S273" s="214" t="s">
        <v>792</v>
      </c>
      <c r="T273" s="608"/>
      <c r="U273" s="85"/>
      <c r="V273" s="85"/>
      <c r="W273" s="85"/>
      <c r="X273" s="85"/>
      <c r="Y273" s="85"/>
      <c r="Z273" s="85"/>
      <c r="AA273" s="85"/>
      <c r="AB273" s="85"/>
    </row>
    <row r="274" s="135" customFormat="1" ht="41.25" spans="1:28">
      <c r="A274" s="165"/>
      <c r="B274" s="231" t="s">
        <v>793</v>
      </c>
      <c r="C274" s="233" t="s">
        <v>794</v>
      </c>
      <c r="D274" s="233"/>
      <c r="E274" s="288" t="s">
        <v>795</v>
      </c>
      <c r="F274" s="233" t="s">
        <v>33</v>
      </c>
      <c r="G274" s="609">
        <v>30</v>
      </c>
      <c r="H274" s="267">
        <v>50000</v>
      </c>
      <c r="I274" s="406"/>
      <c r="J274" s="286"/>
      <c r="K274" s="266" t="s">
        <v>796</v>
      </c>
      <c r="L274" s="267">
        <v>2000</v>
      </c>
      <c r="M274" s="610">
        <f>IF(I274=1,H274+L274*(J274-G274),0)</f>
        <v>0</v>
      </c>
      <c r="N274" s="611" t="s">
        <v>797</v>
      </c>
      <c r="O274" s="611"/>
      <c r="P274" s="612"/>
      <c r="Q274" s="613"/>
      <c r="R274" s="614" t="s">
        <v>798</v>
      </c>
      <c r="S274" s="615" t="s">
        <v>799</v>
      </c>
      <c r="T274" s="185"/>
      <c r="U274" s="85"/>
      <c r="V274" s="85"/>
      <c r="W274" s="85"/>
      <c r="X274" s="85"/>
      <c r="Y274" s="85"/>
      <c r="Z274" s="85"/>
      <c r="AA274" s="85"/>
      <c r="AB274" s="85"/>
    </row>
    <row r="275" s="135" customFormat="1" ht="283.5" spans="1:28">
      <c r="A275" s="165"/>
      <c r="B275" s="231"/>
      <c r="C275" s="235" t="s">
        <v>800</v>
      </c>
      <c r="D275" s="235"/>
      <c r="E275" s="235" t="s">
        <v>294</v>
      </c>
      <c r="F275" s="323" t="s">
        <v>33</v>
      </c>
      <c r="G275" s="323" t="s">
        <v>34</v>
      </c>
      <c r="H275" s="101">
        <v>0</v>
      </c>
      <c r="I275" s="98"/>
      <c r="J275" s="159"/>
      <c r="K275" s="95" t="s">
        <v>34</v>
      </c>
      <c r="L275" s="95" t="s">
        <v>34</v>
      </c>
      <c r="M275" s="292">
        <f>IF(I275=1,H275,0)</f>
        <v>0</v>
      </c>
      <c r="N275" s="238" t="s">
        <v>801</v>
      </c>
      <c r="O275" s="238"/>
      <c r="P275" s="616"/>
      <c r="Q275" s="220"/>
      <c r="R275" s="617" t="s">
        <v>802</v>
      </c>
      <c r="S275" s="350" t="s">
        <v>803</v>
      </c>
      <c r="T275" s="185"/>
      <c r="U275" s="85"/>
      <c r="V275" s="85"/>
      <c r="W275" s="85"/>
      <c r="X275" s="85"/>
      <c r="Y275" s="85"/>
      <c r="Z275" s="85"/>
      <c r="AA275" s="85"/>
      <c r="AB275" s="85"/>
    </row>
    <row r="276" s="135" customFormat="1" ht="187" customHeight="1" spans="1:28">
      <c r="A276" s="165"/>
      <c r="B276" s="95" t="s">
        <v>804</v>
      </c>
      <c r="C276" s="235" t="s">
        <v>804</v>
      </c>
      <c r="D276" s="235"/>
      <c r="E276" s="235" t="s">
        <v>294</v>
      </c>
      <c r="F276" s="323" t="s">
        <v>33</v>
      </c>
      <c r="G276" s="323" t="s">
        <v>34</v>
      </c>
      <c r="H276" s="101">
        <v>100000</v>
      </c>
      <c r="I276" s="98"/>
      <c r="J276" s="159"/>
      <c r="K276" s="95" t="s">
        <v>34</v>
      </c>
      <c r="L276" s="95" t="s">
        <v>34</v>
      </c>
      <c r="M276" s="618">
        <f>IF(I276=1,H276,0)</f>
        <v>0</v>
      </c>
      <c r="N276" s="619" t="s">
        <v>805</v>
      </c>
      <c r="O276" s="620"/>
      <c r="P276" s="621"/>
      <c r="Q276" s="202"/>
      <c r="R276" s="617" t="s">
        <v>806</v>
      </c>
      <c r="S276" s="211"/>
      <c r="T276" s="185"/>
      <c r="U276" s="85"/>
      <c r="V276" s="85"/>
      <c r="W276" s="85"/>
      <c r="X276" s="85"/>
      <c r="Y276" s="85"/>
      <c r="Z276" s="85"/>
      <c r="AA276" s="85"/>
      <c r="AB276" s="85"/>
    </row>
    <row r="277" s="135" customFormat="1" spans="1:28">
      <c r="A277" s="165"/>
      <c r="B277" s="229" t="s">
        <v>807</v>
      </c>
      <c r="C277" s="96" t="s">
        <v>808</v>
      </c>
      <c r="D277" s="96"/>
      <c r="E277" s="95" t="s">
        <v>809</v>
      </c>
      <c r="F277" s="96" t="s">
        <v>33</v>
      </c>
      <c r="G277" s="96">
        <v>5</v>
      </c>
      <c r="H277" s="179">
        <v>10000</v>
      </c>
      <c r="I277" s="98"/>
      <c r="J277" s="159"/>
      <c r="K277" s="622" t="s">
        <v>446</v>
      </c>
      <c r="L277" s="160">
        <v>3000</v>
      </c>
      <c r="M277" s="623">
        <f>IF(AND(I277=1,J277&gt;=1,J277&lt;=50),H277+(J277-5)*L277,IF(AND(I277=1,J277&gt;50,J277&lt;=200),H277+L277*45+L278*(J277-50),IF(AND(I277=1,J277&gt;200),H277+L277*45+L278*150+L279*(J277-200),0)))</f>
        <v>0</v>
      </c>
      <c r="N277" s="624"/>
      <c r="O277" s="625"/>
      <c r="P277" s="626" t="s">
        <v>25</v>
      </c>
      <c r="Q277" s="579"/>
      <c r="R277" s="627" t="s">
        <v>810</v>
      </c>
      <c r="S277" s="404" t="s">
        <v>811</v>
      </c>
      <c r="T277" s="84"/>
      <c r="U277" s="85"/>
      <c r="V277" s="85"/>
      <c r="W277" s="85"/>
      <c r="X277" s="85"/>
      <c r="Y277" s="85"/>
      <c r="Z277" s="85"/>
      <c r="AA277" s="85"/>
      <c r="AB277" s="85"/>
    </row>
    <row r="278" s="135" customFormat="1" spans="1:28">
      <c r="A278" s="165"/>
      <c r="B278" s="231"/>
      <c r="C278" s="96"/>
      <c r="D278" s="96"/>
      <c r="E278" s="95"/>
      <c r="F278" s="96"/>
      <c r="G278" s="96"/>
      <c r="H278" s="179"/>
      <c r="I278" s="98"/>
      <c r="J278" s="159"/>
      <c r="K278" s="622" t="s">
        <v>476</v>
      </c>
      <c r="L278" s="160">
        <v>2000</v>
      </c>
      <c r="M278" s="623"/>
      <c r="N278" s="624"/>
      <c r="O278" s="628"/>
      <c r="P278" s="626"/>
      <c r="Q278" s="534"/>
      <c r="R278" s="627"/>
      <c r="S278" s="404"/>
      <c r="T278" s="84"/>
      <c r="U278" s="85"/>
      <c r="V278" s="85"/>
      <c r="W278" s="85"/>
      <c r="X278" s="85"/>
      <c r="Y278" s="85"/>
      <c r="Z278" s="85"/>
      <c r="AA278" s="85"/>
      <c r="AB278" s="85"/>
    </row>
    <row r="279" s="135" customFormat="1" spans="1:28">
      <c r="A279" s="165"/>
      <c r="B279" s="266"/>
      <c r="C279" s="96"/>
      <c r="D279" s="96"/>
      <c r="E279" s="95"/>
      <c r="F279" s="96"/>
      <c r="G279" s="96"/>
      <c r="H279" s="179"/>
      <c r="I279" s="98"/>
      <c r="J279" s="159"/>
      <c r="K279" s="622" t="s">
        <v>477</v>
      </c>
      <c r="L279" s="160">
        <v>1000</v>
      </c>
      <c r="M279" s="623"/>
      <c r="N279" s="624"/>
      <c r="O279" s="629"/>
      <c r="P279" s="626"/>
      <c r="Q279" s="531"/>
      <c r="R279" s="627"/>
      <c r="S279" s="404"/>
      <c r="T279" s="84"/>
      <c r="U279" s="85"/>
      <c r="V279" s="85"/>
      <c r="W279" s="85"/>
      <c r="X279" s="85"/>
      <c r="Y279" s="85"/>
      <c r="Z279" s="85"/>
      <c r="AA279" s="85"/>
      <c r="AB279" s="85"/>
    </row>
    <row r="280" s="135" customFormat="1" ht="81" spans="1:28">
      <c r="A280" s="165"/>
      <c r="B280" s="140" t="s">
        <v>812</v>
      </c>
      <c r="C280" s="141" t="s">
        <v>813</v>
      </c>
      <c r="D280" s="142"/>
      <c r="E280" s="95" t="s">
        <v>323</v>
      </c>
      <c r="F280" s="140" t="s">
        <v>33</v>
      </c>
      <c r="G280" s="95">
        <v>10000</v>
      </c>
      <c r="H280" s="313">
        <v>1000</v>
      </c>
      <c r="I280" s="225"/>
      <c r="J280" s="602"/>
      <c r="K280" s="95" t="s">
        <v>34</v>
      </c>
      <c r="L280" s="95">
        <v>0.1</v>
      </c>
      <c r="M280" s="529">
        <f>IF(I280=1,H280+L280*(J280-G280),0)</f>
        <v>0</v>
      </c>
      <c r="N280" s="630"/>
      <c r="O280" s="630"/>
      <c r="P280" s="630"/>
      <c r="Q280" s="630"/>
      <c r="R280" s="631" t="s">
        <v>814</v>
      </c>
      <c r="S280" s="627" t="s">
        <v>815</v>
      </c>
      <c r="T280" s="84"/>
      <c r="U280" s="85"/>
      <c r="V280" s="85"/>
      <c r="W280" s="85"/>
      <c r="X280" s="85"/>
      <c r="Y280" s="85"/>
      <c r="Z280" s="85"/>
      <c r="AA280" s="85"/>
      <c r="AB280" s="85"/>
    </row>
    <row r="281" s="135" customFormat="1" ht="101.25" spans="1:28">
      <c r="A281" s="165"/>
      <c r="B281" s="140"/>
      <c r="C281" s="141" t="s">
        <v>816</v>
      </c>
      <c r="D281" s="142"/>
      <c r="E281" s="95" t="s">
        <v>323</v>
      </c>
      <c r="F281" s="140" t="s">
        <v>33</v>
      </c>
      <c r="G281" s="95">
        <v>10000</v>
      </c>
      <c r="H281" s="313">
        <v>1000</v>
      </c>
      <c r="I281" s="225"/>
      <c r="J281" s="602"/>
      <c r="K281" s="95" t="s">
        <v>34</v>
      </c>
      <c r="L281" s="95">
        <v>0.1</v>
      </c>
      <c r="M281" s="529">
        <f>IF(I281=1,H281+L281*(J281-G281),0)</f>
        <v>0</v>
      </c>
      <c r="N281" s="244"/>
      <c r="O281" s="244"/>
      <c r="P281" s="244"/>
      <c r="Q281" s="244"/>
      <c r="R281" s="632" t="s">
        <v>817</v>
      </c>
      <c r="S281" s="633" t="s">
        <v>817</v>
      </c>
      <c r="T281" s="84"/>
      <c r="U281" s="85"/>
      <c r="V281" s="85"/>
      <c r="W281" s="85"/>
      <c r="X281" s="85"/>
      <c r="Y281" s="85"/>
      <c r="Z281" s="85"/>
      <c r="AA281" s="85"/>
      <c r="AB281" s="85"/>
    </row>
    <row r="282" s="135" customFormat="1" ht="121.5" spans="1:28">
      <c r="A282" s="165"/>
      <c r="B282" s="140"/>
      <c r="C282" s="141" t="s">
        <v>818</v>
      </c>
      <c r="D282" s="142"/>
      <c r="E282" s="95" t="s">
        <v>819</v>
      </c>
      <c r="F282" s="140" t="s">
        <v>33</v>
      </c>
      <c r="G282" s="95">
        <v>2000</v>
      </c>
      <c r="H282" s="313">
        <v>2000</v>
      </c>
      <c r="I282" s="225"/>
      <c r="J282" s="602"/>
      <c r="K282" s="95" t="s">
        <v>34</v>
      </c>
      <c r="L282" s="95">
        <v>1.25</v>
      </c>
      <c r="M282" s="529">
        <f>IF(I282=1,H282+L282*(J282-G282),0)</f>
        <v>0</v>
      </c>
      <c r="N282" s="244"/>
      <c r="O282" s="244"/>
      <c r="P282" s="244" t="s">
        <v>25</v>
      </c>
      <c r="Q282" s="244"/>
      <c r="R282" s="632" t="s">
        <v>820</v>
      </c>
      <c r="S282" s="633" t="s">
        <v>821</v>
      </c>
      <c r="T282" s="84"/>
      <c r="U282" s="85"/>
      <c r="V282" s="85"/>
      <c r="W282" s="85"/>
      <c r="X282" s="85"/>
      <c r="Y282" s="85"/>
      <c r="Z282" s="85"/>
      <c r="AA282" s="85"/>
      <c r="AB282" s="85"/>
    </row>
    <row r="283" s="135" customFormat="1" ht="40.5" spans="1:28">
      <c r="A283" s="165"/>
      <c r="B283" s="140"/>
      <c r="C283" s="141" t="s">
        <v>822</v>
      </c>
      <c r="D283" s="142"/>
      <c r="E283" s="95" t="s">
        <v>819</v>
      </c>
      <c r="F283" s="140" t="s">
        <v>33</v>
      </c>
      <c r="G283" s="95">
        <v>2000</v>
      </c>
      <c r="H283" s="313">
        <v>3750</v>
      </c>
      <c r="I283" s="225"/>
      <c r="J283" s="602"/>
      <c r="K283" s="95" t="s">
        <v>34</v>
      </c>
      <c r="L283" s="95">
        <v>1.88</v>
      </c>
      <c r="M283" s="529">
        <f>IF(I283=1,H283+L283*(J283-G283),0)</f>
        <v>0</v>
      </c>
      <c r="N283" s="266"/>
      <c r="O283" s="244"/>
      <c r="P283" s="244" t="s">
        <v>25</v>
      </c>
      <c r="Q283" s="244"/>
      <c r="R283" s="350" t="s">
        <v>823</v>
      </c>
      <c r="S283" s="633" t="s">
        <v>824</v>
      </c>
      <c r="T283" s="84"/>
      <c r="U283" s="85"/>
      <c r="V283" s="85"/>
      <c r="W283" s="85"/>
      <c r="X283" s="85"/>
      <c r="Y283" s="85"/>
      <c r="Z283" s="85"/>
      <c r="AA283" s="85"/>
      <c r="AB283" s="85"/>
    </row>
    <row r="284" s="135" customFormat="1" spans="1:28">
      <c r="A284" s="165"/>
      <c r="B284" s="204" t="s">
        <v>825</v>
      </c>
      <c r="C284" s="96" t="s">
        <v>826</v>
      </c>
      <c r="D284" s="96"/>
      <c r="E284" s="95" t="s">
        <v>636</v>
      </c>
      <c r="F284" s="96" t="s">
        <v>33</v>
      </c>
      <c r="G284" s="96">
        <v>2</v>
      </c>
      <c r="H284" s="179">
        <v>6000</v>
      </c>
      <c r="I284" s="98"/>
      <c r="J284" s="159"/>
      <c r="K284" s="622" t="s">
        <v>827</v>
      </c>
      <c r="L284" s="160">
        <v>1000</v>
      </c>
      <c r="M284" s="162">
        <f>IF(AND(I284=1,J284&gt;50),H284+(J284-50)*L285+48*L284,IF(AND(I284=1,J284&gt;=3,J284&lt;=50),H284+(J284-2)*L284,IF(AND(I284=1,J284=2),H284,0)))</f>
        <v>0</v>
      </c>
      <c r="N284" s="163"/>
      <c r="O284" s="176"/>
      <c r="P284" s="176"/>
      <c r="Q284" s="176"/>
      <c r="R284" s="105" t="s">
        <v>828</v>
      </c>
      <c r="S284" s="211" t="s">
        <v>829</v>
      </c>
      <c r="T284" s="185"/>
      <c r="U284" s="85"/>
      <c r="V284" s="85"/>
      <c r="W284" s="85"/>
      <c r="X284" s="85"/>
      <c r="Y284" s="85"/>
      <c r="Z284" s="85"/>
      <c r="AA284" s="85"/>
      <c r="AB284" s="85"/>
    </row>
    <row r="285" s="135" customFormat="1" spans="1:28">
      <c r="A285" s="165"/>
      <c r="B285" s="143"/>
      <c r="C285" s="96"/>
      <c r="D285" s="96"/>
      <c r="E285" s="95"/>
      <c r="F285" s="96"/>
      <c r="G285" s="96"/>
      <c r="H285" s="179"/>
      <c r="I285" s="98"/>
      <c r="J285" s="159"/>
      <c r="K285" s="634" t="s">
        <v>317</v>
      </c>
      <c r="L285" s="160">
        <v>800</v>
      </c>
      <c r="M285" s="635"/>
      <c r="N285" s="163"/>
      <c r="O285" s="322"/>
      <c r="P285" s="636"/>
      <c r="Q285" s="636"/>
      <c r="R285" s="637"/>
      <c r="S285" s="638"/>
      <c r="T285" s="185"/>
      <c r="U285" s="85"/>
      <c r="V285" s="85"/>
      <c r="W285" s="85"/>
      <c r="X285" s="85"/>
      <c r="Y285" s="85"/>
      <c r="Z285" s="85"/>
      <c r="AA285" s="85"/>
      <c r="AB285" s="85"/>
    </row>
    <row r="286" s="135" customFormat="1" ht="81" spans="1:28">
      <c r="A286" s="165"/>
      <c r="B286" s="95" t="s">
        <v>830</v>
      </c>
      <c r="C286" s="141" t="s">
        <v>831</v>
      </c>
      <c r="D286" s="142"/>
      <c r="E286" s="95" t="s">
        <v>519</v>
      </c>
      <c r="F286" s="95" t="s">
        <v>33</v>
      </c>
      <c r="G286" s="95" t="s">
        <v>34</v>
      </c>
      <c r="H286" s="97" t="s">
        <v>34</v>
      </c>
      <c r="I286" s="418"/>
      <c r="J286" s="582"/>
      <c r="K286" s="95" t="s">
        <v>34</v>
      </c>
      <c r="L286" s="97">
        <v>6000</v>
      </c>
      <c r="M286" s="263">
        <f>IF(I286=1,L286*J286,0)</f>
        <v>0</v>
      </c>
      <c r="N286" s="260"/>
      <c r="O286" s="260"/>
      <c r="P286" s="260"/>
      <c r="Q286" s="95" t="s">
        <v>26</v>
      </c>
      <c r="R286" s="337" t="s">
        <v>832</v>
      </c>
      <c r="S286" s="639" t="s">
        <v>833</v>
      </c>
      <c r="T286" s="84"/>
      <c r="U286" s="85"/>
      <c r="V286" s="85"/>
      <c r="W286" s="85"/>
      <c r="X286" s="85"/>
      <c r="Y286" s="85"/>
      <c r="Z286" s="85"/>
      <c r="AA286" s="85"/>
      <c r="AB286" s="85"/>
    </row>
    <row r="287" s="135" customFormat="1" ht="101.25" spans="1:28">
      <c r="A287" s="165"/>
      <c r="B287" s="229"/>
      <c r="C287" s="279" t="s">
        <v>834</v>
      </c>
      <c r="D287" s="212"/>
      <c r="E287" s="229" t="s">
        <v>294</v>
      </c>
      <c r="F287" s="229" t="s">
        <v>33</v>
      </c>
      <c r="G287" s="229" t="s">
        <v>34</v>
      </c>
      <c r="H287" s="398">
        <v>10000</v>
      </c>
      <c r="I287" s="640"/>
      <c r="J287" s="601"/>
      <c r="K287" s="229" t="s">
        <v>34</v>
      </c>
      <c r="L287" s="229" t="s">
        <v>34</v>
      </c>
      <c r="M287" s="149">
        <f>IF(I287=1,H287,0)</f>
        <v>0</v>
      </c>
      <c r="N287" s="259"/>
      <c r="O287" s="259"/>
      <c r="P287" s="259"/>
      <c r="Q287" s="95" t="s">
        <v>26</v>
      </c>
      <c r="R287" s="318" t="s">
        <v>835</v>
      </c>
      <c r="S287" s="641" t="s">
        <v>836</v>
      </c>
      <c r="T287" s="84"/>
      <c r="U287" s="85"/>
      <c r="V287" s="85"/>
      <c r="W287" s="85"/>
      <c r="X287" s="85"/>
      <c r="Y287" s="85"/>
      <c r="Z287" s="85"/>
      <c r="AA287" s="85"/>
      <c r="AB287" s="85"/>
    </row>
    <row r="288" s="135" customFormat="1" spans="1:28">
      <c r="A288" s="165"/>
      <c r="B288" s="95" t="s">
        <v>837</v>
      </c>
      <c r="C288" s="189" t="s">
        <v>838</v>
      </c>
      <c r="D288" s="189"/>
      <c r="E288" s="95" t="s">
        <v>839</v>
      </c>
      <c r="F288" s="95" t="s">
        <v>33</v>
      </c>
      <c r="G288" s="96" t="s">
        <v>840</v>
      </c>
      <c r="H288" s="97">
        <v>3000</v>
      </c>
      <c r="I288" s="98"/>
      <c r="J288" s="274"/>
      <c r="K288" s="178" t="s">
        <v>34</v>
      </c>
      <c r="L288" s="160" t="s">
        <v>34</v>
      </c>
      <c r="M288" s="162">
        <f>IF(AND(I288=1,J288=30),H288,IF(AND(I289=1,J288=90),H289,IF(AND(I290=1,J288=365),H290,0)))</f>
        <v>0</v>
      </c>
      <c r="N288" s="196"/>
      <c r="O288" s="256"/>
      <c r="P288" s="256"/>
      <c r="Q288" s="256"/>
      <c r="R288" s="209" t="s">
        <v>838</v>
      </c>
      <c r="S288" s="240" t="s">
        <v>841</v>
      </c>
      <c r="T288" s="84"/>
      <c r="U288" s="85"/>
      <c r="V288" s="85"/>
      <c r="W288" s="85"/>
      <c r="X288" s="85"/>
      <c r="Y288" s="85"/>
      <c r="Z288" s="85"/>
      <c r="AA288" s="85"/>
      <c r="AB288" s="85"/>
    </row>
    <row r="289" s="135" customFormat="1" spans="1:28">
      <c r="A289" s="165"/>
      <c r="B289" s="95"/>
      <c r="C289" s="189"/>
      <c r="D289" s="189"/>
      <c r="E289" s="95"/>
      <c r="F289" s="95"/>
      <c r="G289" s="96" t="s">
        <v>842</v>
      </c>
      <c r="H289" s="97">
        <v>7500</v>
      </c>
      <c r="I289" s="98"/>
      <c r="J289" s="274"/>
      <c r="K289" s="178"/>
      <c r="L289" s="160"/>
      <c r="M289" s="162"/>
      <c r="N289" s="196"/>
      <c r="O289" s="259"/>
      <c r="P289" s="259"/>
      <c r="Q289" s="259"/>
      <c r="R289" s="209"/>
      <c r="S289" s="240"/>
      <c r="T289" s="84"/>
      <c r="U289" s="85"/>
      <c r="V289" s="85"/>
      <c r="W289" s="85"/>
      <c r="X289" s="85"/>
      <c r="Y289" s="85"/>
      <c r="Z289" s="85"/>
      <c r="AA289" s="85"/>
      <c r="AB289" s="85"/>
    </row>
    <row r="290" s="135" customFormat="1" spans="1:28">
      <c r="A290" s="165"/>
      <c r="B290" s="95"/>
      <c r="C290" s="189"/>
      <c r="D290" s="189"/>
      <c r="E290" s="95"/>
      <c r="F290" s="95"/>
      <c r="G290" s="96" t="s">
        <v>843</v>
      </c>
      <c r="H290" s="97">
        <v>20000</v>
      </c>
      <c r="I290" s="98"/>
      <c r="J290" s="274"/>
      <c r="K290" s="178"/>
      <c r="L290" s="160"/>
      <c r="M290" s="162"/>
      <c r="N290" s="196"/>
      <c r="O290" s="260"/>
      <c r="P290" s="260"/>
      <c r="Q290" s="260"/>
      <c r="R290" s="209"/>
      <c r="S290" s="240"/>
      <c r="T290" s="84"/>
      <c r="U290" s="85"/>
      <c r="V290" s="85"/>
      <c r="W290" s="85"/>
      <c r="X290" s="85"/>
      <c r="Y290" s="85"/>
      <c r="Z290" s="85"/>
      <c r="AA290" s="85"/>
      <c r="AB290" s="85"/>
    </row>
    <row r="291" s="135" customFormat="1" spans="1:28">
      <c r="A291" s="165"/>
      <c r="B291" s="95"/>
      <c r="C291" s="642" t="s">
        <v>844</v>
      </c>
      <c r="D291" s="643"/>
      <c r="E291" s="229" t="s">
        <v>845</v>
      </c>
      <c r="F291" s="229" t="s">
        <v>33</v>
      </c>
      <c r="G291" s="96" t="s">
        <v>846</v>
      </c>
      <c r="H291" s="97">
        <v>2000</v>
      </c>
      <c r="I291" s="98"/>
      <c r="J291" s="502"/>
      <c r="K291" s="644" t="s">
        <v>34</v>
      </c>
      <c r="L291" s="645" t="s">
        <v>34</v>
      </c>
      <c r="M291" s="526">
        <f>SUMPRODUCT(H291:H292,I291:I292)</f>
        <v>0</v>
      </c>
      <c r="N291" s="646"/>
      <c r="O291" s="646"/>
      <c r="P291" s="256" t="s">
        <v>25</v>
      </c>
      <c r="Q291" s="256"/>
      <c r="R291" s="256" t="s">
        <v>847</v>
      </c>
      <c r="S291" s="647" t="s">
        <v>848</v>
      </c>
      <c r="T291" s="84"/>
      <c r="U291" s="85"/>
      <c r="V291" s="85"/>
      <c r="W291" s="85"/>
      <c r="X291" s="85"/>
      <c r="Y291" s="85"/>
      <c r="Z291" s="85"/>
      <c r="AA291" s="85"/>
      <c r="AB291" s="85"/>
    </row>
    <row r="292" s="135" customFormat="1" spans="1:28">
      <c r="A292" s="165"/>
      <c r="B292" s="95"/>
      <c r="C292" s="648"/>
      <c r="D292" s="649"/>
      <c r="E292" s="266"/>
      <c r="F292" s="266"/>
      <c r="G292" s="96" t="s">
        <v>849</v>
      </c>
      <c r="H292" s="97">
        <v>5000</v>
      </c>
      <c r="I292" s="98"/>
      <c r="J292" s="269"/>
      <c r="K292" s="650"/>
      <c r="L292" s="651"/>
      <c r="M292" s="526"/>
      <c r="N292" s="652"/>
      <c r="O292" s="652"/>
      <c r="P292" s="260"/>
      <c r="Q292" s="260"/>
      <c r="R292" s="260"/>
      <c r="S292" s="653"/>
      <c r="T292" s="84"/>
      <c r="U292" s="85"/>
      <c r="V292" s="85"/>
      <c r="W292" s="85"/>
      <c r="X292" s="85"/>
      <c r="Y292" s="85"/>
      <c r="Z292" s="85"/>
      <c r="AA292" s="85"/>
      <c r="AB292" s="85"/>
    </row>
    <row r="293" s="135" customFormat="1" ht="202.5" spans="1:28">
      <c r="A293" s="165"/>
      <c r="B293" s="231" t="s">
        <v>850</v>
      </c>
      <c r="C293" s="642" t="s">
        <v>851</v>
      </c>
      <c r="D293" s="643"/>
      <c r="E293" s="212" t="s">
        <v>294</v>
      </c>
      <c r="F293" s="204" t="s">
        <v>33</v>
      </c>
      <c r="G293" s="204" t="s">
        <v>34</v>
      </c>
      <c r="H293" s="97">
        <v>7500</v>
      </c>
      <c r="I293" s="225"/>
      <c r="J293" s="502"/>
      <c r="K293" s="600" t="s">
        <v>34</v>
      </c>
      <c r="L293" s="553" t="s">
        <v>34</v>
      </c>
      <c r="M293" s="149">
        <f>IF(I293=1,H293,0)</f>
        <v>0</v>
      </c>
      <c r="N293" s="184"/>
      <c r="O293" s="184"/>
      <c r="P293" s="639"/>
      <c r="Q293" s="639"/>
      <c r="R293" s="654" t="s">
        <v>852</v>
      </c>
      <c r="S293" s="654" t="s">
        <v>853</v>
      </c>
      <c r="T293" s="84"/>
      <c r="U293" s="85"/>
      <c r="V293" s="85"/>
      <c r="W293" s="85"/>
      <c r="X293" s="85"/>
      <c r="Y293" s="85"/>
      <c r="Z293" s="85"/>
      <c r="AA293" s="85"/>
      <c r="AB293" s="85"/>
    </row>
    <row r="294" s="135" customFormat="1" ht="182.25" spans="1:28">
      <c r="A294" s="165"/>
      <c r="B294" s="231"/>
      <c r="C294" s="642" t="s">
        <v>854</v>
      </c>
      <c r="D294" s="643"/>
      <c r="E294" s="212" t="s">
        <v>294</v>
      </c>
      <c r="F294" s="204" t="s">
        <v>33</v>
      </c>
      <c r="G294" s="204" t="s">
        <v>34</v>
      </c>
      <c r="H294" s="97">
        <v>7500</v>
      </c>
      <c r="I294" s="225"/>
      <c r="J294" s="502"/>
      <c r="K294" s="600" t="s">
        <v>34</v>
      </c>
      <c r="L294" s="553" t="s">
        <v>34</v>
      </c>
      <c r="M294" s="149">
        <f>IF(I294=1,H294,0)</f>
        <v>0</v>
      </c>
      <c r="N294" s="184"/>
      <c r="O294" s="184"/>
      <c r="P294" s="639"/>
      <c r="Q294" s="639"/>
      <c r="R294" s="654" t="s">
        <v>855</v>
      </c>
      <c r="S294" s="654" t="s">
        <v>856</v>
      </c>
      <c r="T294" s="84"/>
      <c r="U294" s="85"/>
      <c r="V294" s="85"/>
      <c r="W294" s="85"/>
      <c r="X294" s="85"/>
      <c r="Y294" s="85"/>
      <c r="Z294" s="85"/>
      <c r="AA294" s="85"/>
      <c r="AB294" s="85"/>
    </row>
    <row r="295" s="135" customFormat="1" ht="182.25" spans="1:28">
      <c r="A295" s="165"/>
      <c r="B295" s="231"/>
      <c r="C295" s="642" t="s">
        <v>857</v>
      </c>
      <c r="D295" s="643"/>
      <c r="E295" s="212" t="s">
        <v>294</v>
      </c>
      <c r="F295" s="204" t="s">
        <v>33</v>
      </c>
      <c r="G295" s="204" t="s">
        <v>34</v>
      </c>
      <c r="H295" s="97">
        <v>7500</v>
      </c>
      <c r="I295" s="225"/>
      <c r="J295" s="502"/>
      <c r="K295" s="600" t="s">
        <v>34</v>
      </c>
      <c r="L295" s="553" t="s">
        <v>34</v>
      </c>
      <c r="M295" s="149">
        <f>IF(I295=1,H295,0)</f>
        <v>0</v>
      </c>
      <c r="N295" s="184"/>
      <c r="O295" s="184"/>
      <c r="P295" s="639"/>
      <c r="Q295" s="639"/>
      <c r="R295" s="654" t="s">
        <v>858</v>
      </c>
      <c r="S295" s="654" t="s">
        <v>859</v>
      </c>
      <c r="T295" s="84"/>
      <c r="U295" s="85"/>
      <c r="V295" s="85"/>
      <c r="W295" s="85"/>
      <c r="X295" s="85"/>
      <c r="Y295" s="85"/>
      <c r="Z295" s="85"/>
      <c r="AA295" s="85"/>
      <c r="AB295" s="85"/>
    </row>
    <row r="296" s="135" customFormat="1" spans="1:28">
      <c r="A296" s="165"/>
      <c r="B296" s="231"/>
      <c r="C296" s="655" t="s">
        <v>860</v>
      </c>
      <c r="D296" s="655"/>
      <c r="E296" s="423" t="s">
        <v>861</v>
      </c>
      <c r="F296" s="204" t="s">
        <v>33</v>
      </c>
      <c r="G296" s="204" t="s">
        <v>34</v>
      </c>
      <c r="H296" s="204" t="s">
        <v>34</v>
      </c>
      <c r="I296" s="225"/>
      <c r="J296" s="502"/>
      <c r="K296" s="656" t="s">
        <v>862</v>
      </c>
      <c r="L296" s="97">
        <v>6</v>
      </c>
      <c r="M296" s="657" cm="1">
        <f t="array" ref="M296">IF(SUM(I296:I301)&gt;0,SUMPRODUCT(H296:H301,I296:I301)+SUMPRODUCT(TEXT(J296-{0,5,200,500,1000,10000},"0;!0")*{6,-1,-1,-1,-1,-0.5}),0)</f>
        <v>0</v>
      </c>
      <c r="N296" s="639" t="s">
        <v>863</v>
      </c>
      <c r="O296" s="639" t="s">
        <v>864</v>
      </c>
      <c r="P296" s="514"/>
      <c r="Q296" s="444" t="s">
        <v>26</v>
      </c>
      <c r="R296" s="514"/>
      <c r="S296" s="451" t="s">
        <v>865</v>
      </c>
      <c r="T296" s="84"/>
      <c r="U296" s="85"/>
      <c r="V296" s="85"/>
      <c r="W296" s="85"/>
      <c r="X296" s="85"/>
      <c r="Y296" s="85"/>
      <c r="Z296" s="85"/>
      <c r="AA296" s="85"/>
      <c r="AB296" s="85"/>
    </row>
    <row r="297" s="135" customFormat="1" spans="1:28">
      <c r="A297" s="165"/>
      <c r="B297" s="231"/>
      <c r="C297" s="655"/>
      <c r="D297" s="655"/>
      <c r="E297" s="423"/>
      <c r="F297" s="143"/>
      <c r="G297" s="143"/>
      <c r="H297" s="143"/>
      <c r="I297" s="402"/>
      <c r="J297" s="658"/>
      <c r="K297" s="434" t="s">
        <v>866</v>
      </c>
      <c r="L297" s="97">
        <v>5</v>
      </c>
      <c r="M297" s="659"/>
      <c r="N297" s="639"/>
      <c r="O297" s="639"/>
      <c r="P297" s="660"/>
      <c r="Q297" s="444"/>
      <c r="R297" s="660"/>
      <c r="S297" s="451"/>
      <c r="T297" s="84"/>
      <c r="U297" s="85"/>
      <c r="V297" s="85"/>
      <c r="W297" s="85"/>
      <c r="X297" s="85"/>
      <c r="Y297" s="85"/>
      <c r="Z297" s="85"/>
      <c r="AA297" s="85"/>
      <c r="AB297" s="85"/>
    </row>
    <row r="298" s="135" customFormat="1" spans="1:28">
      <c r="A298" s="165"/>
      <c r="B298" s="231"/>
      <c r="C298" s="655"/>
      <c r="D298" s="655"/>
      <c r="E298" s="423"/>
      <c r="F298" s="143"/>
      <c r="G298" s="143"/>
      <c r="H298" s="143"/>
      <c r="I298" s="402"/>
      <c r="J298" s="658"/>
      <c r="K298" s="434" t="s">
        <v>259</v>
      </c>
      <c r="L298" s="97">
        <v>4</v>
      </c>
      <c r="M298" s="659"/>
      <c r="N298" s="639"/>
      <c r="O298" s="639"/>
      <c r="P298" s="660"/>
      <c r="Q298" s="444"/>
      <c r="R298" s="660"/>
      <c r="S298" s="451"/>
      <c r="T298" s="84"/>
      <c r="U298" s="85"/>
      <c r="V298" s="85"/>
      <c r="W298" s="85"/>
      <c r="X298" s="85"/>
      <c r="Y298" s="85"/>
      <c r="Z298" s="85"/>
      <c r="AA298" s="85"/>
      <c r="AB298" s="85"/>
    </row>
    <row r="299" s="135" customFormat="1" spans="1:28">
      <c r="A299" s="165"/>
      <c r="B299" s="231"/>
      <c r="C299" s="655"/>
      <c r="D299" s="655"/>
      <c r="E299" s="423"/>
      <c r="F299" s="143"/>
      <c r="G299" s="143"/>
      <c r="H299" s="143"/>
      <c r="I299" s="402"/>
      <c r="J299" s="658"/>
      <c r="K299" s="434" t="s">
        <v>867</v>
      </c>
      <c r="L299" s="97">
        <v>3</v>
      </c>
      <c r="M299" s="659"/>
      <c r="N299" s="639"/>
      <c r="O299" s="639"/>
      <c r="P299" s="660"/>
      <c r="Q299" s="444"/>
      <c r="R299" s="660"/>
      <c r="S299" s="451"/>
      <c r="T299" s="84"/>
      <c r="U299" s="85"/>
      <c r="V299" s="85"/>
      <c r="W299" s="85"/>
      <c r="X299" s="85"/>
      <c r="Y299" s="85"/>
      <c r="Z299" s="85"/>
      <c r="AA299" s="85"/>
      <c r="AB299" s="85"/>
    </row>
    <row r="300" s="135" customFormat="1" spans="1:28">
      <c r="A300" s="165"/>
      <c r="B300" s="231"/>
      <c r="C300" s="655"/>
      <c r="D300" s="655"/>
      <c r="E300" s="423"/>
      <c r="F300" s="143"/>
      <c r="G300" s="143"/>
      <c r="H300" s="143"/>
      <c r="I300" s="402"/>
      <c r="J300" s="658"/>
      <c r="K300" s="434" t="s">
        <v>868</v>
      </c>
      <c r="L300" s="97">
        <v>2</v>
      </c>
      <c r="M300" s="659"/>
      <c r="N300" s="639"/>
      <c r="O300" s="639"/>
      <c r="P300" s="660"/>
      <c r="Q300" s="444"/>
      <c r="R300" s="660"/>
      <c r="S300" s="451"/>
      <c r="T300" s="84"/>
      <c r="U300" s="85"/>
      <c r="V300" s="85"/>
      <c r="W300" s="85"/>
      <c r="X300" s="85"/>
      <c r="Y300" s="85"/>
      <c r="Z300" s="85"/>
      <c r="AA300" s="85"/>
      <c r="AB300" s="85"/>
    </row>
    <row r="301" s="135" customFormat="1" spans="1:28">
      <c r="A301" s="165"/>
      <c r="B301" s="231"/>
      <c r="C301" s="655"/>
      <c r="D301" s="655"/>
      <c r="E301" s="423"/>
      <c r="F301" s="143"/>
      <c r="G301" s="143"/>
      <c r="H301" s="143"/>
      <c r="I301" s="402"/>
      <c r="J301" s="658"/>
      <c r="K301" s="424" t="s">
        <v>869</v>
      </c>
      <c r="L301" s="321">
        <v>1.5</v>
      </c>
      <c r="M301" s="659"/>
      <c r="N301" s="639"/>
      <c r="O301" s="639"/>
      <c r="P301" s="661"/>
      <c r="Q301" s="444"/>
      <c r="R301" s="661"/>
      <c r="S301" s="451"/>
      <c r="T301" s="84"/>
      <c r="U301" s="85"/>
      <c r="V301" s="85"/>
      <c r="W301" s="85"/>
      <c r="X301" s="85"/>
      <c r="Y301" s="85"/>
      <c r="Z301" s="85"/>
      <c r="AA301" s="85"/>
      <c r="AB301" s="85"/>
    </row>
    <row r="302" s="135" customFormat="1" spans="1:28">
      <c r="A302" s="165"/>
      <c r="B302" s="231"/>
      <c r="C302" s="655" t="s">
        <v>870</v>
      </c>
      <c r="D302" s="655"/>
      <c r="E302" s="423" t="s">
        <v>861</v>
      </c>
      <c r="F302" s="204" t="s">
        <v>33</v>
      </c>
      <c r="G302" s="204" t="s">
        <v>34</v>
      </c>
      <c r="H302" s="204" t="s">
        <v>34</v>
      </c>
      <c r="I302" s="225"/>
      <c r="J302" s="502"/>
      <c r="K302" s="656" t="s">
        <v>862</v>
      </c>
      <c r="L302" s="97">
        <v>60</v>
      </c>
      <c r="M302" s="657" cm="1">
        <f t="array" ref="M302">IF(SUM(I302:I306)&gt;0,SUMPRODUCT(H302:H306,I302:I306)+SUMPRODUCT(TEXT(J302-{0,5,200,500,1000},"0;!0")*{60,-10,-10,-10,-10}),0)</f>
        <v>0</v>
      </c>
      <c r="N302" s="639" t="s">
        <v>863</v>
      </c>
      <c r="O302" s="639" t="s">
        <v>864</v>
      </c>
      <c r="P302" s="514"/>
      <c r="Q302" s="444" t="s">
        <v>26</v>
      </c>
      <c r="R302" s="514"/>
      <c r="S302" s="451" t="s">
        <v>871</v>
      </c>
      <c r="T302" s="84"/>
      <c r="U302" s="85"/>
      <c r="V302" s="85"/>
      <c r="W302" s="85"/>
      <c r="X302" s="85"/>
      <c r="Y302" s="85"/>
      <c r="Z302" s="85"/>
      <c r="AA302" s="85"/>
      <c r="AB302" s="85"/>
    </row>
    <row r="303" s="135" customFormat="1" spans="1:28">
      <c r="A303" s="165"/>
      <c r="B303" s="231"/>
      <c r="C303" s="655"/>
      <c r="D303" s="655"/>
      <c r="E303" s="423"/>
      <c r="F303" s="143"/>
      <c r="G303" s="143"/>
      <c r="H303" s="143"/>
      <c r="I303" s="402"/>
      <c r="J303" s="658"/>
      <c r="K303" s="434" t="s">
        <v>866</v>
      </c>
      <c r="L303" s="97">
        <v>50</v>
      </c>
      <c r="M303" s="659"/>
      <c r="N303" s="639"/>
      <c r="O303" s="639"/>
      <c r="P303" s="660"/>
      <c r="Q303" s="444"/>
      <c r="R303" s="660"/>
      <c r="S303" s="451"/>
      <c r="T303" s="84"/>
      <c r="U303" s="85"/>
      <c r="V303" s="85"/>
      <c r="W303" s="85"/>
      <c r="X303" s="85"/>
      <c r="Y303" s="85"/>
      <c r="Z303" s="85"/>
      <c r="AA303" s="85"/>
      <c r="AB303" s="85"/>
    </row>
    <row r="304" s="135" customFormat="1" spans="1:28">
      <c r="A304" s="165"/>
      <c r="B304" s="231"/>
      <c r="C304" s="655"/>
      <c r="D304" s="655"/>
      <c r="E304" s="423"/>
      <c r="F304" s="143"/>
      <c r="G304" s="143"/>
      <c r="H304" s="143"/>
      <c r="I304" s="402"/>
      <c r="J304" s="658"/>
      <c r="K304" s="434" t="s">
        <v>259</v>
      </c>
      <c r="L304" s="97">
        <v>40</v>
      </c>
      <c r="M304" s="659"/>
      <c r="N304" s="639"/>
      <c r="O304" s="639"/>
      <c r="P304" s="660"/>
      <c r="Q304" s="444"/>
      <c r="R304" s="660"/>
      <c r="S304" s="451"/>
      <c r="T304" s="84"/>
      <c r="U304" s="85"/>
      <c r="V304" s="85"/>
      <c r="W304" s="85"/>
      <c r="X304" s="85"/>
      <c r="Y304" s="85"/>
      <c r="Z304" s="85"/>
      <c r="AA304" s="85"/>
      <c r="AB304" s="85"/>
    </row>
    <row r="305" s="135" customFormat="1" spans="1:28">
      <c r="A305" s="165"/>
      <c r="B305" s="231"/>
      <c r="C305" s="655"/>
      <c r="D305" s="655"/>
      <c r="E305" s="423"/>
      <c r="F305" s="143"/>
      <c r="G305" s="143"/>
      <c r="H305" s="143"/>
      <c r="I305" s="402"/>
      <c r="J305" s="658"/>
      <c r="K305" s="434" t="s">
        <v>867</v>
      </c>
      <c r="L305" s="97">
        <v>30</v>
      </c>
      <c r="M305" s="659"/>
      <c r="N305" s="639"/>
      <c r="O305" s="639"/>
      <c r="P305" s="660"/>
      <c r="Q305" s="444"/>
      <c r="R305" s="660"/>
      <c r="S305" s="451"/>
      <c r="T305" s="84"/>
      <c r="U305" s="85"/>
      <c r="V305" s="85"/>
      <c r="W305" s="85"/>
      <c r="X305" s="85"/>
      <c r="Y305" s="85"/>
      <c r="Z305" s="85"/>
      <c r="AA305" s="85"/>
      <c r="AB305" s="85"/>
    </row>
    <row r="306" s="135" customFormat="1" spans="1:28">
      <c r="A306" s="165"/>
      <c r="B306" s="231"/>
      <c r="C306" s="655"/>
      <c r="D306" s="655"/>
      <c r="E306" s="423"/>
      <c r="F306" s="143"/>
      <c r="G306" s="143"/>
      <c r="H306" s="143"/>
      <c r="I306" s="402"/>
      <c r="J306" s="658"/>
      <c r="K306" s="424" t="s">
        <v>872</v>
      </c>
      <c r="L306" s="97">
        <v>20</v>
      </c>
      <c r="M306" s="659"/>
      <c r="N306" s="639"/>
      <c r="O306" s="639"/>
      <c r="P306" s="661"/>
      <c r="Q306" s="444"/>
      <c r="R306" s="661"/>
      <c r="S306" s="451"/>
      <c r="T306" s="84"/>
      <c r="U306" s="85"/>
      <c r="V306" s="85"/>
      <c r="W306" s="85"/>
      <c r="X306" s="85"/>
      <c r="Y306" s="85"/>
      <c r="Z306" s="85"/>
      <c r="AA306" s="85"/>
      <c r="AB306" s="85"/>
    </row>
    <row r="307" s="135" customFormat="1" ht="141.75" spans="1:28">
      <c r="A307" s="165"/>
      <c r="B307" s="231"/>
      <c r="C307" s="446" t="s">
        <v>873</v>
      </c>
      <c r="D307" s="446"/>
      <c r="E307" s="446" t="s">
        <v>294</v>
      </c>
      <c r="F307" s="204" t="s">
        <v>33</v>
      </c>
      <c r="G307" s="204" t="s">
        <v>34</v>
      </c>
      <c r="H307" s="97">
        <v>2000</v>
      </c>
      <c r="I307" s="225"/>
      <c r="J307" s="502"/>
      <c r="K307" s="600" t="s">
        <v>34</v>
      </c>
      <c r="L307" s="553" t="s">
        <v>34</v>
      </c>
      <c r="M307" s="149">
        <f>IF(I307=1,H307,0)</f>
        <v>0</v>
      </c>
      <c r="N307" s="641" t="s">
        <v>874</v>
      </c>
      <c r="O307" s="662"/>
      <c r="P307" s="444"/>
      <c r="Q307" s="663"/>
      <c r="R307" s="664" t="s">
        <v>875</v>
      </c>
      <c r="S307" s="665"/>
      <c r="T307" s="84"/>
      <c r="U307" s="85"/>
      <c r="V307" s="85"/>
      <c r="W307" s="85"/>
      <c r="X307" s="85"/>
      <c r="Y307" s="85"/>
      <c r="Z307" s="85"/>
      <c r="AA307" s="85"/>
      <c r="AB307" s="85"/>
    </row>
    <row r="308" s="135" customFormat="1" ht="101.25" spans="1:28">
      <c r="A308" s="165"/>
      <c r="B308" s="231"/>
      <c r="C308" s="642" t="s">
        <v>876</v>
      </c>
      <c r="D308" s="643"/>
      <c r="E308" s="212" t="s">
        <v>294</v>
      </c>
      <c r="F308" s="204" t="s">
        <v>33</v>
      </c>
      <c r="G308" s="204" t="s">
        <v>34</v>
      </c>
      <c r="H308" s="97">
        <v>3500</v>
      </c>
      <c r="I308" s="225"/>
      <c r="J308" s="502"/>
      <c r="K308" s="600" t="s">
        <v>34</v>
      </c>
      <c r="L308" s="553" t="s">
        <v>34</v>
      </c>
      <c r="M308" s="149">
        <f>IF(I308=1,H308,0)</f>
        <v>0</v>
      </c>
      <c r="N308" s="530"/>
      <c r="O308" s="530"/>
      <c r="P308" s="666"/>
      <c r="Q308" s="666"/>
      <c r="R308" s="665" t="s">
        <v>877</v>
      </c>
      <c r="S308" s="665" t="s">
        <v>878</v>
      </c>
      <c r="T308" s="84"/>
      <c r="U308" s="85"/>
      <c r="V308" s="85"/>
      <c r="W308" s="85"/>
      <c r="X308" s="85"/>
      <c r="Y308" s="85"/>
      <c r="Z308" s="85"/>
      <c r="AA308" s="85"/>
      <c r="AB308" s="85"/>
    </row>
    <row r="309" s="135" customFormat="1" ht="409.5" spans="1:28">
      <c r="A309" s="152" t="s">
        <v>139</v>
      </c>
      <c r="B309" s="229" t="s">
        <v>879</v>
      </c>
      <c r="C309" s="189" t="s">
        <v>880</v>
      </c>
      <c r="D309" s="189"/>
      <c r="E309" s="95" t="s">
        <v>636</v>
      </c>
      <c r="F309" s="96" t="s">
        <v>33</v>
      </c>
      <c r="G309" s="96">
        <v>20</v>
      </c>
      <c r="H309" s="97">
        <v>20000</v>
      </c>
      <c r="I309" s="98"/>
      <c r="J309" s="159"/>
      <c r="K309" s="178" t="s">
        <v>34</v>
      </c>
      <c r="L309" s="97">
        <v>350</v>
      </c>
      <c r="M309" s="529">
        <f>IF(I309=1,H309+L309*(J309-G309),0)</f>
        <v>0</v>
      </c>
      <c r="N309" s="196"/>
      <c r="O309" s="196"/>
      <c r="P309" s="196"/>
      <c r="Q309" s="196"/>
      <c r="R309" s="240" t="s">
        <v>881</v>
      </c>
      <c r="S309" s="240" t="s">
        <v>881</v>
      </c>
      <c r="T309" s="84"/>
      <c r="U309" s="85"/>
      <c r="V309" s="85"/>
      <c r="W309" s="85"/>
      <c r="X309" s="85"/>
      <c r="Y309" s="85"/>
      <c r="Z309" s="85"/>
      <c r="AA309" s="85"/>
      <c r="AB309" s="85"/>
    </row>
    <row r="310" s="135" customFormat="1" ht="60.75" spans="1:28">
      <c r="A310" s="165"/>
      <c r="B310" s="231"/>
      <c r="C310" s="667" t="s">
        <v>882</v>
      </c>
      <c r="D310" s="667"/>
      <c r="E310" s="235" t="s">
        <v>294</v>
      </c>
      <c r="F310" s="96" t="s">
        <v>33</v>
      </c>
      <c r="G310" s="178" t="s">
        <v>34</v>
      </c>
      <c r="H310" s="351">
        <v>15000</v>
      </c>
      <c r="I310" s="98"/>
      <c r="J310" s="502"/>
      <c r="K310" s="178" t="s">
        <v>34</v>
      </c>
      <c r="L310" s="178" t="s">
        <v>34</v>
      </c>
      <c r="M310" s="475">
        <f>IF(I310=1,H310,0)</f>
        <v>0</v>
      </c>
      <c r="N310" s="210" t="s">
        <v>883</v>
      </c>
      <c r="O310" s="210"/>
      <c r="P310" s="210"/>
      <c r="Q310" s="210"/>
      <c r="R310" s="240" t="s">
        <v>884</v>
      </c>
      <c r="S310" s="240"/>
      <c r="T310" s="84"/>
      <c r="U310" s="85"/>
      <c r="V310" s="85"/>
      <c r="W310" s="85"/>
      <c r="X310" s="85"/>
      <c r="Y310" s="85"/>
      <c r="Z310" s="85"/>
      <c r="AA310" s="85"/>
      <c r="AB310" s="85"/>
    </row>
    <row r="311" s="135" customFormat="1" ht="162" spans="1:28">
      <c r="A311" s="165"/>
      <c r="B311" s="266"/>
      <c r="C311" s="668" t="s">
        <v>885</v>
      </c>
      <c r="D311" s="669"/>
      <c r="E311" s="95" t="s">
        <v>636</v>
      </c>
      <c r="F311" s="96" t="s">
        <v>33</v>
      </c>
      <c r="G311" s="96">
        <v>10</v>
      </c>
      <c r="H311" s="97">
        <v>6000</v>
      </c>
      <c r="I311" s="98"/>
      <c r="J311" s="602"/>
      <c r="K311" s="178" t="s">
        <v>34</v>
      </c>
      <c r="L311" s="97">
        <v>350</v>
      </c>
      <c r="M311" s="529">
        <f>IF(I311=1,H311+L311*(J311-G311),0)</f>
        <v>0</v>
      </c>
      <c r="N311" s="260"/>
      <c r="O311" s="260"/>
      <c r="P311" s="260"/>
      <c r="Q311" s="260"/>
      <c r="R311" s="240" t="s">
        <v>886</v>
      </c>
      <c r="S311" s="240"/>
      <c r="T311" s="84"/>
      <c r="U311" s="85"/>
      <c r="V311" s="85"/>
      <c r="W311" s="85"/>
      <c r="X311" s="85"/>
      <c r="Y311" s="85"/>
      <c r="Z311" s="85"/>
      <c r="AA311" s="85"/>
      <c r="AB311" s="85"/>
    </row>
    <row r="312" s="135" customFormat="1" ht="162" spans="1:28">
      <c r="A312" s="165"/>
      <c r="B312" s="229" t="s">
        <v>887</v>
      </c>
      <c r="C312" s="189" t="s">
        <v>888</v>
      </c>
      <c r="D312" s="189"/>
      <c r="E312" s="95" t="s">
        <v>519</v>
      </c>
      <c r="F312" s="96" t="s">
        <v>33</v>
      </c>
      <c r="G312" s="96" t="s">
        <v>34</v>
      </c>
      <c r="H312" s="96" t="s">
        <v>34</v>
      </c>
      <c r="I312" s="98"/>
      <c r="J312" s="582"/>
      <c r="K312" s="178" t="s">
        <v>34</v>
      </c>
      <c r="L312" s="97">
        <v>3000</v>
      </c>
      <c r="M312" s="670">
        <f>IF(I312=1,J312*L312,0)</f>
        <v>0</v>
      </c>
      <c r="N312" s="646"/>
      <c r="O312" s="671"/>
      <c r="P312" s="671"/>
      <c r="Q312" s="671"/>
      <c r="R312" s="672" t="s">
        <v>889</v>
      </c>
      <c r="S312" s="673" t="s">
        <v>889</v>
      </c>
      <c r="T312" s="84"/>
      <c r="U312" s="85"/>
      <c r="V312" s="85"/>
      <c r="W312" s="85"/>
      <c r="X312" s="85"/>
      <c r="Y312" s="85"/>
      <c r="Z312" s="85"/>
      <c r="AA312" s="85"/>
      <c r="AB312" s="85"/>
    </row>
    <row r="313" s="135" customFormat="1" ht="101.25" spans="1:28">
      <c r="A313" s="380"/>
      <c r="B313" s="229" t="s">
        <v>890</v>
      </c>
      <c r="C313" s="668" t="s">
        <v>891</v>
      </c>
      <c r="D313" s="669"/>
      <c r="E313" s="229" t="s">
        <v>294</v>
      </c>
      <c r="F313" s="204" t="s">
        <v>33</v>
      </c>
      <c r="G313" s="96" t="s">
        <v>34</v>
      </c>
      <c r="H313" s="179">
        <v>6000</v>
      </c>
      <c r="I313" s="98"/>
      <c r="J313" s="502"/>
      <c r="K313" s="96" t="s">
        <v>34</v>
      </c>
      <c r="L313" s="215" t="s">
        <v>34</v>
      </c>
      <c r="M313" s="292">
        <f>IF(I313=1,H313,0)</f>
        <v>0</v>
      </c>
      <c r="N313" s="196" t="s">
        <v>892</v>
      </c>
      <c r="O313" s="196"/>
      <c r="P313" s="196" t="s">
        <v>25</v>
      </c>
      <c r="Q313" s="196"/>
      <c r="R313" s="211" t="s">
        <v>893</v>
      </c>
      <c r="S313" s="306" t="s">
        <v>894</v>
      </c>
      <c r="T313" s="84"/>
      <c r="U313" s="85"/>
      <c r="V313" s="85"/>
      <c r="W313" s="85"/>
      <c r="X313" s="85"/>
      <c r="Y313" s="85"/>
      <c r="Z313" s="85"/>
      <c r="AA313" s="85"/>
      <c r="AB313" s="85"/>
    </row>
    <row r="314" s="135" customFormat="1" spans="1:28">
      <c r="A314" s="364" t="s">
        <v>895</v>
      </c>
      <c r="B314" s="95" t="s">
        <v>442</v>
      </c>
      <c r="C314" s="189" t="s">
        <v>443</v>
      </c>
      <c r="D314" s="189" t="s">
        <v>896</v>
      </c>
      <c r="E314" s="95" t="s">
        <v>897</v>
      </c>
      <c r="F314" s="96" t="s">
        <v>33</v>
      </c>
      <c r="G314" s="204">
        <v>50</v>
      </c>
      <c r="H314" s="179">
        <v>1800</v>
      </c>
      <c r="I314" s="225"/>
      <c r="J314" s="274"/>
      <c r="K314" s="178" t="s">
        <v>898</v>
      </c>
      <c r="L314" s="674">
        <v>36</v>
      </c>
      <c r="M314" s="162" cm="1">
        <f t="array" ref="M314">IF(I314&gt;0,H314+SUMPRODUCT(TEXT(J314-{50,1000},"0;!0")*{36,-12}),0)</f>
        <v>0</v>
      </c>
      <c r="N314" s="196" t="s">
        <v>899</v>
      </c>
      <c r="O314" s="256"/>
      <c r="P314" s="196"/>
      <c r="Q314" s="196"/>
      <c r="R314" s="209" t="s">
        <v>900</v>
      </c>
      <c r="S314" s="210" t="s">
        <v>901</v>
      </c>
      <c r="T314" s="84"/>
      <c r="U314" s="85"/>
      <c r="V314" s="85"/>
      <c r="W314" s="85"/>
      <c r="X314" s="85"/>
      <c r="Y314" s="85"/>
      <c r="Z314" s="85"/>
      <c r="AA314" s="85"/>
      <c r="AB314" s="85"/>
    </row>
    <row r="315" s="135" customFormat="1" spans="1:28">
      <c r="A315" s="364"/>
      <c r="B315" s="95"/>
      <c r="C315" s="189"/>
      <c r="D315" s="189"/>
      <c r="E315" s="95"/>
      <c r="F315" s="96"/>
      <c r="G315" s="143"/>
      <c r="H315" s="179"/>
      <c r="I315" s="406"/>
      <c r="J315" s="274"/>
      <c r="K315" s="178" t="s">
        <v>872</v>
      </c>
      <c r="L315" s="674">
        <v>24</v>
      </c>
      <c r="M315" s="162"/>
      <c r="N315" s="196"/>
      <c r="O315" s="260"/>
      <c r="P315" s="196"/>
      <c r="Q315" s="196"/>
      <c r="R315" s="209"/>
      <c r="S315" s="210"/>
      <c r="T315" s="84"/>
      <c r="U315" s="85"/>
      <c r="V315" s="85"/>
      <c r="W315" s="85"/>
      <c r="X315" s="85"/>
      <c r="Y315" s="85"/>
      <c r="Z315" s="85"/>
      <c r="AA315" s="85"/>
      <c r="AB315" s="85"/>
    </row>
    <row r="316" s="135" customFormat="1" spans="1:28">
      <c r="A316" s="364"/>
      <c r="B316" s="229" t="s">
        <v>196</v>
      </c>
      <c r="C316" s="675" t="s">
        <v>902</v>
      </c>
      <c r="D316" s="194" t="s">
        <v>903</v>
      </c>
      <c r="E316" s="95" t="s">
        <v>897</v>
      </c>
      <c r="F316" s="96" t="s">
        <v>33</v>
      </c>
      <c r="G316" s="204">
        <v>50</v>
      </c>
      <c r="H316" s="179">
        <v>1800</v>
      </c>
      <c r="I316" s="225"/>
      <c r="J316" s="274"/>
      <c r="K316" s="178" t="s">
        <v>898</v>
      </c>
      <c r="L316" s="674">
        <v>36</v>
      </c>
      <c r="M316" s="676" cm="1">
        <f t="array" ref="M316">IF(I316&gt;0,H316+SUMPRODUCT(TEXT(J316-{50,1000},"0;!0")*{36,-12}),0)</f>
        <v>0</v>
      </c>
      <c r="N316" s="671"/>
      <c r="O316" s="671"/>
      <c r="P316" s="671"/>
      <c r="Q316" s="671"/>
      <c r="R316" s="672" t="s">
        <v>904</v>
      </c>
      <c r="S316" s="677" t="s">
        <v>905</v>
      </c>
      <c r="T316" s="84"/>
      <c r="U316" s="85"/>
      <c r="V316" s="85"/>
      <c r="W316" s="85"/>
      <c r="X316" s="85"/>
      <c r="Y316" s="85"/>
      <c r="Z316" s="85"/>
      <c r="AA316" s="85"/>
      <c r="AB316" s="85"/>
    </row>
    <row r="317" s="135" customFormat="1" spans="1:28">
      <c r="A317" s="364"/>
      <c r="B317" s="231"/>
      <c r="C317" s="678"/>
      <c r="D317" s="194"/>
      <c r="E317" s="95"/>
      <c r="F317" s="96"/>
      <c r="G317" s="143"/>
      <c r="H317" s="179"/>
      <c r="I317" s="406"/>
      <c r="J317" s="274"/>
      <c r="K317" s="178" t="s">
        <v>872</v>
      </c>
      <c r="L317" s="674">
        <v>24</v>
      </c>
      <c r="M317" s="554"/>
      <c r="N317" s="652"/>
      <c r="O317" s="652"/>
      <c r="P317" s="652"/>
      <c r="Q317" s="652"/>
      <c r="R317" s="679"/>
      <c r="S317" s="653"/>
      <c r="T317" s="84"/>
      <c r="U317" s="85"/>
      <c r="V317" s="85"/>
      <c r="W317" s="85"/>
      <c r="X317" s="85"/>
      <c r="Y317" s="85"/>
      <c r="Z317" s="85"/>
      <c r="AA317" s="85"/>
      <c r="AB317" s="85"/>
    </row>
    <row r="318" s="135" customFormat="1" ht="40.5" spans="1:28">
      <c r="A318" s="364"/>
      <c r="B318" s="231"/>
      <c r="C318" s="678"/>
      <c r="D318" s="189" t="s">
        <v>906</v>
      </c>
      <c r="E318" s="229" t="s">
        <v>294</v>
      </c>
      <c r="F318" s="204" t="s">
        <v>33</v>
      </c>
      <c r="G318" s="96" t="s">
        <v>34</v>
      </c>
      <c r="H318" s="179">
        <f>M316*30%</f>
        <v>0</v>
      </c>
      <c r="I318" s="98"/>
      <c r="J318" s="502"/>
      <c r="K318" s="96" t="s">
        <v>34</v>
      </c>
      <c r="L318" s="96" t="s">
        <v>34</v>
      </c>
      <c r="M318" s="292">
        <f>IF(I318=1,H318,0)</f>
        <v>0</v>
      </c>
      <c r="N318" s="680" t="s">
        <v>907</v>
      </c>
      <c r="O318" s="680"/>
      <c r="P318" s="680"/>
      <c r="Q318" s="680"/>
      <c r="R318" s="681" t="s">
        <v>908</v>
      </c>
      <c r="S318" s="653"/>
      <c r="T318" s="84"/>
      <c r="U318" s="85"/>
      <c r="V318" s="85"/>
      <c r="W318" s="85"/>
      <c r="X318" s="85"/>
      <c r="Y318" s="85"/>
      <c r="Z318" s="85"/>
      <c r="AA318" s="85"/>
      <c r="AB318" s="85"/>
    </row>
    <row r="319" s="135" customFormat="1" ht="60.75" spans="1:28">
      <c r="A319" s="364"/>
      <c r="B319" s="231"/>
      <c r="C319" s="319"/>
      <c r="D319" s="189" t="s">
        <v>909</v>
      </c>
      <c r="E319" s="229" t="s">
        <v>294</v>
      </c>
      <c r="F319" s="204" t="s">
        <v>33</v>
      </c>
      <c r="G319" s="96" t="s">
        <v>34</v>
      </c>
      <c r="H319" s="179">
        <f>M316*30%</f>
        <v>0</v>
      </c>
      <c r="I319" s="98"/>
      <c r="J319" s="502"/>
      <c r="K319" s="96" t="s">
        <v>34</v>
      </c>
      <c r="L319" s="96" t="s">
        <v>34</v>
      </c>
      <c r="M319" s="292">
        <f>IF(I319=1,H319,0)</f>
        <v>0</v>
      </c>
      <c r="N319" s="680" t="s">
        <v>907</v>
      </c>
      <c r="O319" s="680"/>
      <c r="P319" s="680"/>
      <c r="Q319" s="680"/>
      <c r="R319" s="681" t="s">
        <v>910</v>
      </c>
      <c r="S319" s="653"/>
      <c r="T319" s="84"/>
      <c r="U319" s="85"/>
      <c r="V319" s="85"/>
      <c r="W319" s="85"/>
      <c r="X319" s="85"/>
      <c r="Y319" s="85"/>
      <c r="Z319" s="85"/>
      <c r="AA319" s="85"/>
      <c r="AB319" s="85"/>
    </row>
    <row r="320" s="135" customFormat="1" spans="1:28">
      <c r="A320" s="364"/>
      <c r="B320" s="229" t="s">
        <v>609</v>
      </c>
      <c r="C320" s="189" t="s">
        <v>911</v>
      </c>
      <c r="D320" s="189"/>
      <c r="E320" s="95" t="s">
        <v>897</v>
      </c>
      <c r="F320" s="96" t="s">
        <v>33</v>
      </c>
      <c r="G320" s="96">
        <v>50</v>
      </c>
      <c r="H320" s="179">
        <v>1800</v>
      </c>
      <c r="I320" s="225"/>
      <c r="J320" s="274"/>
      <c r="K320" s="178" t="s">
        <v>898</v>
      </c>
      <c r="L320" s="674">
        <v>36</v>
      </c>
      <c r="M320" s="162" cm="1">
        <f t="array" ref="M320">IF(I320&gt;0,H320+SUMPRODUCT(TEXT(J320-{50,1000},"0;!0")*{36,-12}),0)</f>
        <v>0</v>
      </c>
      <c r="N320" s="682"/>
      <c r="O320" s="256"/>
      <c r="P320" s="196"/>
      <c r="Q320" s="196"/>
      <c r="R320" s="683" t="s">
        <v>912</v>
      </c>
      <c r="S320" s="210"/>
      <c r="T320" s="84"/>
      <c r="U320" s="85"/>
      <c r="V320" s="85"/>
      <c r="W320" s="85"/>
      <c r="X320" s="85"/>
      <c r="Y320" s="85"/>
      <c r="Z320" s="85"/>
      <c r="AA320" s="85"/>
      <c r="AB320" s="85"/>
    </row>
    <row r="321" s="135" customFormat="1" spans="1:28">
      <c r="A321" s="364"/>
      <c r="B321" s="231"/>
      <c r="C321" s="189"/>
      <c r="D321" s="189"/>
      <c r="E321" s="95"/>
      <c r="F321" s="96"/>
      <c r="G321" s="204"/>
      <c r="H321" s="179"/>
      <c r="I321" s="406"/>
      <c r="J321" s="274"/>
      <c r="K321" s="178" t="s">
        <v>872</v>
      </c>
      <c r="L321" s="674">
        <v>24</v>
      </c>
      <c r="M321" s="162"/>
      <c r="N321" s="684"/>
      <c r="O321" s="259"/>
      <c r="P321" s="256"/>
      <c r="Q321" s="256"/>
      <c r="R321" s="685"/>
      <c r="S321" s="647"/>
      <c r="T321" s="84"/>
      <c r="U321" s="85"/>
      <c r="V321" s="85"/>
      <c r="W321" s="85"/>
      <c r="X321" s="85"/>
      <c r="Y321" s="85"/>
      <c r="Z321" s="85"/>
      <c r="AA321" s="85"/>
      <c r="AB321" s="85"/>
    </row>
    <row r="322" s="135" customFormat="1" ht="101.25" spans="1:28">
      <c r="A322" s="364"/>
      <c r="B322" s="231"/>
      <c r="C322" s="642" t="s">
        <v>913</v>
      </c>
      <c r="D322" s="643"/>
      <c r="E322" s="229" t="s">
        <v>294</v>
      </c>
      <c r="F322" s="204" t="s">
        <v>33</v>
      </c>
      <c r="G322" s="96" t="s">
        <v>34</v>
      </c>
      <c r="H322" s="179">
        <f>M320*2</f>
        <v>0</v>
      </c>
      <c r="I322" s="98"/>
      <c r="J322" s="502"/>
      <c r="K322" s="96" t="s">
        <v>34</v>
      </c>
      <c r="L322" s="96" t="s">
        <v>34</v>
      </c>
      <c r="M322" s="292">
        <f>IF(I322=1,H322,0)</f>
        <v>0</v>
      </c>
      <c r="N322" s="196" t="s">
        <v>914</v>
      </c>
      <c r="O322" s="196"/>
      <c r="P322" s="196"/>
      <c r="Q322" s="196"/>
      <c r="R322" s="683" t="s">
        <v>915</v>
      </c>
      <c r="S322" s="210"/>
      <c r="T322" s="84"/>
      <c r="U322" s="85"/>
      <c r="V322" s="85"/>
      <c r="W322" s="85"/>
      <c r="X322" s="85"/>
      <c r="Y322" s="85"/>
      <c r="Z322" s="85"/>
      <c r="AA322" s="85"/>
      <c r="AB322" s="85"/>
    </row>
    <row r="323" s="135" customFormat="1" ht="40.5" spans="1:28">
      <c r="A323" s="364"/>
      <c r="B323" s="95" t="s">
        <v>238</v>
      </c>
      <c r="C323" s="189" t="s">
        <v>916</v>
      </c>
      <c r="D323" s="189"/>
      <c r="E323" s="95" t="s">
        <v>255</v>
      </c>
      <c r="F323" s="96" t="s">
        <v>33</v>
      </c>
      <c r="G323" s="96">
        <v>20</v>
      </c>
      <c r="H323" s="179">
        <v>2400</v>
      </c>
      <c r="I323" s="98"/>
      <c r="J323" s="274"/>
      <c r="K323" s="178" t="s">
        <v>376</v>
      </c>
      <c r="L323" s="160">
        <v>120</v>
      </c>
      <c r="M323" s="529">
        <f>IF(I323=1,H323+L323*(J323-G323),0)</f>
        <v>0</v>
      </c>
      <c r="N323" s="196" t="s">
        <v>245</v>
      </c>
      <c r="O323" s="196"/>
      <c r="P323" s="196"/>
      <c r="Q323" s="196"/>
      <c r="R323" s="209" t="s">
        <v>917</v>
      </c>
      <c r="S323" s="240"/>
      <c r="T323" s="84"/>
      <c r="U323" s="85"/>
      <c r="V323" s="85"/>
      <c r="W323" s="85"/>
      <c r="X323" s="85"/>
      <c r="Y323" s="85"/>
      <c r="Z323" s="85"/>
      <c r="AA323" s="85"/>
      <c r="AB323" s="85"/>
    </row>
    <row r="324" s="135" customFormat="1" ht="40.5" spans="1:28">
      <c r="A324" s="299" t="s">
        <v>918</v>
      </c>
      <c r="B324" s="229" t="s">
        <v>919</v>
      </c>
      <c r="C324" s="189" t="s">
        <v>920</v>
      </c>
      <c r="D324" s="189"/>
      <c r="E324" s="95" t="s">
        <v>294</v>
      </c>
      <c r="F324" s="96" t="s">
        <v>33</v>
      </c>
      <c r="G324" s="233" t="s">
        <v>34</v>
      </c>
      <c r="H324" s="405" t="s">
        <v>921</v>
      </c>
      <c r="I324" s="406"/>
      <c r="J324" s="269"/>
      <c r="K324" s="650" t="s">
        <v>34</v>
      </c>
      <c r="L324" s="650" t="s">
        <v>34</v>
      </c>
      <c r="M324" s="686">
        <f>IF(I324=1,H324,0)</f>
        <v>0</v>
      </c>
      <c r="N324" s="260"/>
      <c r="O324" s="196"/>
      <c r="P324" s="259"/>
      <c r="Q324" s="259"/>
      <c r="R324" s="687" t="s">
        <v>922</v>
      </c>
      <c r="S324" s="688" t="s">
        <v>923</v>
      </c>
      <c r="T324" s="84"/>
      <c r="U324" s="85"/>
      <c r="V324" s="85"/>
      <c r="W324" s="85"/>
      <c r="X324" s="85"/>
      <c r="Y324" s="85"/>
      <c r="Z324" s="85"/>
      <c r="AA324" s="85"/>
      <c r="AB324" s="85"/>
    </row>
    <row r="325" s="135" customFormat="1" ht="40.5" spans="1:28">
      <c r="A325" s="299"/>
      <c r="B325" s="231"/>
      <c r="C325" s="189" t="s">
        <v>924</v>
      </c>
      <c r="D325" s="189"/>
      <c r="E325" s="95" t="s">
        <v>294</v>
      </c>
      <c r="F325" s="96" t="s">
        <v>33</v>
      </c>
      <c r="G325" s="96" t="s">
        <v>34</v>
      </c>
      <c r="H325" s="97" t="s">
        <v>921</v>
      </c>
      <c r="I325" s="98"/>
      <c r="J325" s="274"/>
      <c r="K325" s="178" t="s">
        <v>34</v>
      </c>
      <c r="L325" s="178" t="s">
        <v>34</v>
      </c>
      <c r="M325" s="475">
        <f t="shared" ref="M325:M334" si="7">IF(I325=1,H325,0)</f>
        <v>0</v>
      </c>
      <c r="N325" s="260"/>
      <c r="O325" s="260"/>
      <c r="P325" s="196" t="s">
        <v>25</v>
      </c>
      <c r="Q325" s="196"/>
      <c r="R325" s="209" t="s">
        <v>925</v>
      </c>
      <c r="S325" s="665" t="s">
        <v>926</v>
      </c>
      <c r="T325" s="84"/>
      <c r="U325" s="85"/>
      <c r="V325" s="85"/>
      <c r="W325" s="85"/>
      <c r="X325" s="85"/>
      <c r="Y325" s="85"/>
      <c r="Z325" s="85"/>
      <c r="AA325" s="85"/>
      <c r="AB325" s="85"/>
    </row>
    <row r="326" s="135" customFormat="1" ht="40.5" spans="1:28">
      <c r="A326" s="299"/>
      <c r="B326" s="231"/>
      <c r="C326" s="189" t="s">
        <v>927</v>
      </c>
      <c r="D326" s="189"/>
      <c r="E326" s="95" t="s">
        <v>294</v>
      </c>
      <c r="F326" s="96" t="s">
        <v>33</v>
      </c>
      <c r="G326" s="96" t="s">
        <v>34</v>
      </c>
      <c r="H326" s="97" t="s">
        <v>921</v>
      </c>
      <c r="I326" s="98"/>
      <c r="J326" s="274"/>
      <c r="K326" s="178" t="s">
        <v>34</v>
      </c>
      <c r="L326" s="178" t="s">
        <v>34</v>
      </c>
      <c r="M326" s="475">
        <f t="shared" si="7"/>
        <v>0</v>
      </c>
      <c r="N326" s="260"/>
      <c r="O326" s="260"/>
      <c r="P326" s="196" t="s">
        <v>25</v>
      </c>
      <c r="Q326" s="196"/>
      <c r="R326" s="209" t="s">
        <v>928</v>
      </c>
      <c r="S326" s="665" t="s">
        <v>926</v>
      </c>
      <c r="T326" s="84"/>
      <c r="U326" s="85"/>
      <c r="V326" s="85"/>
      <c r="W326" s="85"/>
      <c r="X326" s="85"/>
      <c r="Y326" s="85"/>
      <c r="Z326" s="85"/>
      <c r="AA326" s="85"/>
      <c r="AB326" s="85"/>
    </row>
    <row r="327" s="135" customFormat="1" ht="40.5" spans="1:28">
      <c r="A327" s="299"/>
      <c r="B327" s="231"/>
      <c r="C327" s="189" t="s">
        <v>929</v>
      </c>
      <c r="D327" s="189"/>
      <c r="E327" s="95" t="s">
        <v>294</v>
      </c>
      <c r="F327" s="96" t="s">
        <v>33</v>
      </c>
      <c r="G327" s="96" t="s">
        <v>34</v>
      </c>
      <c r="H327" s="97" t="s">
        <v>921</v>
      </c>
      <c r="I327" s="98"/>
      <c r="J327" s="274"/>
      <c r="K327" s="178" t="s">
        <v>34</v>
      </c>
      <c r="L327" s="178" t="s">
        <v>34</v>
      </c>
      <c r="M327" s="475">
        <f t="shared" si="7"/>
        <v>0</v>
      </c>
      <c r="N327" s="260"/>
      <c r="O327" s="260"/>
      <c r="P327" s="196" t="s">
        <v>25</v>
      </c>
      <c r="Q327" s="196"/>
      <c r="R327" s="209" t="s">
        <v>930</v>
      </c>
      <c r="S327" s="665" t="s">
        <v>926</v>
      </c>
      <c r="T327" s="84"/>
      <c r="U327" s="85"/>
      <c r="V327" s="85"/>
      <c r="W327" s="85"/>
      <c r="X327" s="85"/>
      <c r="Y327" s="85"/>
      <c r="Z327" s="85"/>
      <c r="AA327" s="85"/>
      <c r="AB327" s="85"/>
    </row>
    <row r="328" s="135" customFormat="1" ht="40.5" spans="1:28">
      <c r="A328" s="299"/>
      <c r="B328" s="231"/>
      <c r="C328" s="189" t="s">
        <v>931</v>
      </c>
      <c r="D328" s="189"/>
      <c r="E328" s="95" t="s">
        <v>294</v>
      </c>
      <c r="F328" s="96" t="s">
        <v>33</v>
      </c>
      <c r="G328" s="96" t="s">
        <v>34</v>
      </c>
      <c r="H328" s="97" t="s">
        <v>921</v>
      </c>
      <c r="I328" s="98"/>
      <c r="J328" s="274"/>
      <c r="K328" s="178" t="s">
        <v>34</v>
      </c>
      <c r="L328" s="178" t="s">
        <v>34</v>
      </c>
      <c r="M328" s="475">
        <f t="shared" si="7"/>
        <v>0</v>
      </c>
      <c r="N328" s="260"/>
      <c r="O328" s="260"/>
      <c r="P328" s="196" t="s">
        <v>25</v>
      </c>
      <c r="Q328" s="196"/>
      <c r="R328" s="209" t="s">
        <v>932</v>
      </c>
      <c r="S328" s="665" t="s">
        <v>926</v>
      </c>
      <c r="T328" s="84"/>
      <c r="U328" s="85"/>
      <c r="V328" s="85"/>
      <c r="W328" s="85"/>
      <c r="X328" s="85"/>
      <c r="Y328" s="85"/>
      <c r="Z328" s="85"/>
      <c r="AA328" s="85"/>
      <c r="AB328" s="85"/>
    </row>
    <row r="329" s="135" customFormat="1" ht="40.5" spans="1:28">
      <c r="A329" s="299"/>
      <c r="B329" s="231"/>
      <c r="C329" s="189" t="s">
        <v>933</v>
      </c>
      <c r="D329" s="189"/>
      <c r="E329" s="95" t="s">
        <v>294</v>
      </c>
      <c r="F329" s="96" t="s">
        <v>33</v>
      </c>
      <c r="G329" s="96" t="s">
        <v>34</v>
      </c>
      <c r="H329" s="97" t="s">
        <v>921</v>
      </c>
      <c r="I329" s="98"/>
      <c r="J329" s="274"/>
      <c r="K329" s="178" t="s">
        <v>34</v>
      </c>
      <c r="L329" s="178" t="s">
        <v>34</v>
      </c>
      <c r="M329" s="475">
        <f t="shared" si="7"/>
        <v>0</v>
      </c>
      <c r="N329" s="682"/>
      <c r="O329" s="196"/>
      <c r="P329" s="196" t="s">
        <v>25</v>
      </c>
      <c r="Q329" s="196"/>
      <c r="R329" s="209" t="s">
        <v>934</v>
      </c>
      <c r="S329" s="665" t="s">
        <v>926</v>
      </c>
      <c r="T329" s="84"/>
      <c r="U329" s="85"/>
      <c r="V329" s="85"/>
      <c r="W329" s="85"/>
      <c r="X329" s="85"/>
      <c r="Y329" s="85"/>
      <c r="Z329" s="85"/>
      <c r="AA329" s="85"/>
      <c r="AB329" s="85"/>
    </row>
    <row r="330" s="135" customFormat="1" ht="40.5" spans="1:28">
      <c r="A330" s="299"/>
      <c r="B330" s="231"/>
      <c r="C330" s="189" t="s">
        <v>935</v>
      </c>
      <c r="D330" s="189"/>
      <c r="E330" s="95" t="s">
        <v>294</v>
      </c>
      <c r="F330" s="96" t="s">
        <v>33</v>
      </c>
      <c r="G330" s="96" t="s">
        <v>34</v>
      </c>
      <c r="H330" s="97" t="s">
        <v>921</v>
      </c>
      <c r="I330" s="98"/>
      <c r="J330" s="274"/>
      <c r="K330" s="178" t="s">
        <v>34</v>
      </c>
      <c r="L330" s="178" t="s">
        <v>34</v>
      </c>
      <c r="M330" s="475">
        <f t="shared" si="7"/>
        <v>0</v>
      </c>
      <c r="N330" s="682"/>
      <c r="O330" s="196"/>
      <c r="P330" s="196" t="s">
        <v>25</v>
      </c>
      <c r="Q330" s="196"/>
      <c r="R330" s="209" t="s">
        <v>936</v>
      </c>
      <c r="S330" s="665" t="s">
        <v>926</v>
      </c>
      <c r="T330" s="84"/>
      <c r="U330" s="85"/>
      <c r="V330" s="85"/>
      <c r="W330" s="85"/>
      <c r="X330" s="85"/>
      <c r="Y330" s="85"/>
      <c r="Z330" s="85"/>
      <c r="AA330" s="85"/>
      <c r="AB330" s="85"/>
    </row>
    <row r="331" s="135" customFormat="1" ht="40.5" spans="1:28">
      <c r="A331" s="299"/>
      <c r="B331" s="231"/>
      <c r="C331" s="675" t="s">
        <v>937</v>
      </c>
      <c r="D331" s="675"/>
      <c r="E331" s="229" t="s">
        <v>294</v>
      </c>
      <c r="F331" s="204" t="s">
        <v>33</v>
      </c>
      <c r="G331" s="204" t="s">
        <v>34</v>
      </c>
      <c r="H331" s="398" t="s">
        <v>921</v>
      </c>
      <c r="I331" s="225"/>
      <c r="J331" s="502"/>
      <c r="K331" s="689" t="s">
        <v>34</v>
      </c>
      <c r="L331" s="689" t="s">
        <v>34</v>
      </c>
      <c r="M331" s="670">
        <f t="shared" si="7"/>
        <v>0</v>
      </c>
      <c r="N331" s="684"/>
      <c r="O331" s="256"/>
      <c r="P331" s="196" t="s">
        <v>25</v>
      </c>
      <c r="Q331" s="196"/>
      <c r="R331" s="209" t="s">
        <v>938</v>
      </c>
      <c r="S331" s="665" t="s">
        <v>926</v>
      </c>
      <c r="T331" s="84"/>
      <c r="U331" s="85"/>
      <c r="V331" s="85"/>
      <c r="W331" s="85"/>
      <c r="X331" s="85"/>
      <c r="Y331" s="85"/>
      <c r="Z331" s="85"/>
      <c r="AA331" s="85"/>
      <c r="AB331" s="85"/>
    </row>
    <row r="332" s="135" customFormat="1" ht="40.5" spans="1:28">
      <c r="A332" s="299"/>
      <c r="B332" s="231"/>
      <c r="C332" s="675" t="s">
        <v>939</v>
      </c>
      <c r="D332" s="675"/>
      <c r="E332" s="229" t="s">
        <v>294</v>
      </c>
      <c r="F332" s="204" t="s">
        <v>33</v>
      </c>
      <c r="G332" s="204" t="s">
        <v>34</v>
      </c>
      <c r="H332" s="398" t="s">
        <v>921</v>
      </c>
      <c r="I332" s="225"/>
      <c r="J332" s="502"/>
      <c r="K332" s="689" t="s">
        <v>34</v>
      </c>
      <c r="L332" s="689" t="s">
        <v>34</v>
      </c>
      <c r="M332" s="670">
        <f t="shared" si="7"/>
        <v>0</v>
      </c>
      <c r="N332" s="684"/>
      <c r="O332" s="256"/>
      <c r="P332" s="196" t="s">
        <v>25</v>
      </c>
      <c r="Q332" s="196"/>
      <c r="R332" s="209" t="s">
        <v>940</v>
      </c>
      <c r="S332" s="665" t="s">
        <v>926</v>
      </c>
      <c r="T332" s="84"/>
      <c r="U332" s="85"/>
      <c r="V332" s="85"/>
      <c r="W332" s="85"/>
      <c r="X332" s="85"/>
      <c r="Y332" s="85"/>
      <c r="Z332" s="85"/>
      <c r="AA332" s="85"/>
      <c r="AB332" s="85"/>
    </row>
    <row r="333" s="135" customFormat="1" ht="40.5" spans="1:28">
      <c r="A333" s="299"/>
      <c r="B333" s="231"/>
      <c r="C333" s="675" t="s">
        <v>941</v>
      </c>
      <c r="D333" s="675"/>
      <c r="E333" s="229" t="s">
        <v>294</v>
      </c>
      <c r="F333" s="204" t="s">
        <v>33</v>
      </c>
      <c r="G333" s="204" t="s">
        <v>34</v>
      </c>
      <c r="H333" s="398" t="s">
        <v>921</v>
      </c>
      <c r="I333" s="225"/>
      <c r="J333" s="502"/>
      <c r="K333" s="689" t="s">
        <v>34</v>
      </c>
      <c r="L333" s="689" t="s">
        <v>34</v>
      </c>
      <c r="M333" s="670">
        <f t="shared" si="7"/>
        <v>0</v>
      </c>
      <c r="N333" s="684"/>
      <c r="O333" s="256"/>
      <c r="P333" s="196" t="s">
        <v>25</v>
      </c>
      <c r="Q333" s="196"/>
      <c r="R333" s="209" t="s">
        <v>942</v>
      </c>
      <c r="S333" s="665" t="s">
        <v>926</v>
      </c>
      <c r="T333" s="84"/>
      <c r="U333" s="85"/>
      <c r="V333" s="85"/>
      <c r="W333" s="85"/>
      <c r="X333" s="85"/>
      <c r="Y333" s="85"/>
      <c r="Z333" s="85"/>
      <c r="AA333" s="85"/>
      <c r="AB333" s="85"/>
    </row>
    <row r="334" s="135" customFormat="1" ht="40.5" spans="1:28">
      <c r="A334" s="299"/>
      <c r="B334" s="212" t="s">
        <v>29</v>
      </c>
      <c r="C334" s="690" t="s">
        <v>943</v>
      </c>
      <c r="D334" s="691" t="s">
        <v>944</v>
      </c>
      <c r="E334" s="95" t="s">
        <v>300</v>
      </c>
      <c r="F334" s="96" t="s">
        <v>33</v>
      </c>
      <c r="G334" s="96">
        <v>1</v>
      </c>
      <c r="H334" s="179">
        <v>14400</v>
      </c>
      <c r="I334" s="98"/>
      <c r="J334" s="582"/>
      <c r="K334" s="178" t="s">
        <v>34</v>
      </c>
      <c r="L334" s="179">
        <v>4800</v>
      </c>
      <c r="M334" s="292">
        <f t="shared" ref="M334:M337" si="8">IF(I334=1,H334+(J334-G334)*L334,0)</f>
        <v>0</v>
      </c>
      <c r="N334" s="692"/>
      <c r="O334" s="693"/>
      <c r="P334" s="693"/>
      <c r="Q334" s="693"/>
      <c r="R334" s="665" t="s">
        <v>945</v>
      </c>
      <c r="S334" s="665"/>
      <c r="T334" s="84"/>
      <c r="U334" s="85"/>
      <c r="V334" s="85"/>
      <c r="W334" s="85"/>
      <c r="X334" s="85"/>
      <c r="Y334" s="85"/>
      <c r="Z334" s="85"/>
      <c r="AA334" s="85"/>
      <c r="AB334" s="85"/>
    </row>
    <row r="335" s="135" customFormat="1" ht="40.5" spans="1:28">
      <c r="A335" s="299"/>
      <c r="B335" s="202"/>
      <c r="C335" s="694"/>
      <c r="D335" s="691" t="s">
        <v>946</v>
      </c>
      <c r="E335" s="95" t="s">
        <v>300</v>
      </c>
      <c r="F335" s="96" t="s">
        <v>33</v>
      </c>
      <c r="G335" s="96">
        <v>1</v>
      </c>
      <c r="H335" s="179">
        <v>18600</v>
      </c>
      <c r="I335" s="98"/>
      <c r="J335" s="582"/>
      <c r="K335" s="178" t="s">
        <v>34</v>
      </c>
      <c r="L335" s="179">
        <v>1800</v>
      </c>
      <c r="M335" s="292">
        <f t="shared" si="8"/>
        <v>0</v>
      </c>
      <c r="N335" s="693"/>
      <c r="O335" s="693"/>
      <c r="P335" s="693"/>
      <c r="Q335" s="693"/>
      <c r="R335" s="665" t="s">
        <v>947</v>
      </c>
      <c r="S335" s="695" t="s">
        <v>948</v>
      </c>
      <c r="T335" s="84"/>
      <c r="U335" s="85"/>
      <c r="V335" s="85"/>
      <c r="W335" s="85"/>
      <c r="X335" s="85"/>
      <c r="Y335" s="85"/>
      <c r="Z335" s="85"/>
      <c r="AA335" s="85"/>
      <c r="AB335" s="85"/>
    </row>
    <row r="336" s="135" customFormat="1" ht="81" spans="1:28">
      <c r="A336" s="299"/>
      <c r="B336" s="202"/>
      <c r="C336" s="694"/>
      <c r="D336" s="691" t="s">
        <v>949</v>
      </c>
      <c r="E336" s="95" t="s">
        <v>300</v>
      </c>
      <c r="F336" s="96" t="s">
        <v>33</v>
      </c>
      <c r="G336" s="96">
        <v>1</v>
      </c>
      <c r="H336" s="179">
        <v>14400</v>
      </c>
      <c r="I336" s="98"/>
      <c r="J336" s="582"/>
      <c r="K336" s="178" t="s">
        <v>34</v>
      </c>
      <c r="L336" s="179">
        <v>4800</v>
      </c>
      <c r="M336" s="292">
        <f t="shared" si="8"/>
        <v>0</v>
      </c>
      <c r="N336" s="693"/>
      <c r="O336" s="693"/>
      <c r="P336" s="693"/>
      <c r="Q336" s="693"/>
      <c r="R336" s="695" t="s">
        <v>950</v>
      </c>
      <c r="S336" s="654"/>
      <c r="T336" s="84"/>
      <c r="U336" s="85"/>
      <c r="V336" s="85"/>
      <c r="W336" s="85"/>
      <c r="X336" s="85"/>
      <c r="Y336" s="85"/>
      <c r="Z336" s="85"/>
      <c r="AA336" s="85"/>
      <c r="AB336" s="85"/>
    </row>
    <row r="337" s="135" customFormat="1" ht="40.5" spans="1:28">
      <c r="A337" s="299"/>
      <c r="B337" s="202"/>
      <c r="C337" s="694"/>
      <c r="D337" s="691" t="s">
        <v>951</v>
      </c>
      <c r="E337" s="95" t="s">
        <v>300</v>
      </c>
      <c r="F337" s="96" t="s">
        <v>33</v>
      </c>
      <c r="G337" s="96">
        <v>1</v>
      </c>
      <c r="H337" s="179">
        <v>14400</v>
      </c>
      <c r="I337" s="98"/>
      <c r="J337" s="582"/>
      <c r="K337" s="178" t="s">
        <v>34</v>
      </c>
      <c r="L337" s="179">
        <v>4800</v>
      </c>
      <c r="M337" s="292">
        <f t="shared" si="8"/>
        <v>0</v>
      </c>
      <c r="N337" s="693"/>
      <c r="O337" s="693"/>
      <c r="P337" s="693"/>
      <c r="Q337" s="693"/>
      <c r="R337" s="209" t="s">
        <v>952</v>
      </c>
      <c r="S337" s="654"/>
      <c r="T337" s="84"/>
      <c r="U337" s="85"/>
      <c r="V337" s="85"/>
      <c r="W337" s="85"/>
      <c r="X337" s="85"/>
      <c r="Y337" s="85"/>
      <c r="Z337" s="85"/>
      <c r="AA337" s="85"/>
      <c r="AB337" s="85"/>
    </row>
    <row r="338" s="135" customFormat="1" spans="1:28">
      <c r="A338" s="299"/>
      <c r="B338" s="220"/>
      <c r="C338" s="694"/>
      <c r="D338" s="691" t="s">
        <v>953</v>
      </c>
      <c r="E338" s="95" t="s">
        <v>294</v>
      </c>
      <c r="F338" s="96" t="s">
        <v>33</v>
      </c>
      <c r="G338" s="178" t="s">
        <v>34</v>
      </c>
      <c r="H338" s="179">
        <v>500</v>
      </c>
      <c r="I338" s="98"/>
      <c r="J338" s="274"/>
      <c r="K338" s="178" t="s">
        <v>34</v>
      </c>
      <c r="L338" s="178" t="s">
        <v>34</v>
      </c>
      <c r="M338" s="292">
        <f>IF(I338=1,H338,0)</f>
        <v>0</v>
      </c>
      <c r="N338" s="693"/>
      <c r="O338" s="693"/>
      <c r="P338" s="196" t="s">
        <v>25</v>
      </c>
      <c r="Q338" s="693"/>
      <c r="R338" s="696" t="s">
        <v>954</v>
      </c>
      <c r="S338" s="654"/>
      <c r="T338" s="84"/>
      <c r="U338" s="85"/>
      <c r="V338" s="85"/>
      <c r="W338" s="85"/>
      <c r="X338" s="85"/>
      <c r="Y338" s="85"/>
      <c r="Z338" s="85"/>
      <c r="AA338" s="85"/>
      <c r="AB338" s="85"/>
    </row>
    <row r="339" s="135" customFormat="1" ht="40.5" spans="1:28">
      <c r="A339" s="299"/>
      <c r="B339" s="95" t="s">
        <v>196</v>
      </c>
      <c r="C339" s="189" t="s">
        <v>955</v>
      </c>
      <c r="D339" s="189"/>
      <c r="E339" s="95" t="s">
        <v>294</v>
      </c>
      <c r="F339" s="96" t="s">
        <v>33</v>
      </c>
      <c r="G339" s="96" t="s">
        <v>34</v>
      </c>
      <c r="H339" s="179">
        <v>5000</v>
      </c>
      <c r="I339" s="98"/>
      <c r="J339" s="274"/>
      <c r="K339" s="178" t="s">
        <v>34</v>
      </c>
      <c r="L339" s="178" t="s">
        <v>34</v>
      </c>
      <c r="M339" s="292">
        <f t="shared" ref="M339:M345" si="9">IF(I339=1,H339,0)</f>
        <v>0</v>
      </c>
      <c r="N339" s="196" t="s">
        <v>956</v>
      </c>
      <c r="O339" s="196"/>
      <c r="P339" s="196"/>
      <c r="Q339" s="196"/>
      <c r="R339" s="209" t="s">
        <v>957</v>
      </c>
      <c r="S339" s="665"/>
      <c r="T339" s="84"/>
      <c r="U339" s="85"/>
      <c r="V339" s="85"/>
      <c r="W339" s="85"/>
      <c r="X339" s="85"/>
      <c r="Y339" s="85"/>
      <c r="Z339" s="85"/>
      <c r="AA339" s="85"/>
      <c r="AB339" s="85"/>
    </row>
    <row r="340" s="135" customFormat="1" ht="81" spans="1:28">
      <c r="A340" s="299"/>
      <c r="B340" s="95"/>
      <c r="C340" s="189" t="s">
        <v>958</v>
      </c>
      <c r="D340" s="189"/>
      <c r="E340" s="95" t="s">
        <v>294</v>
      </c>
      <c r="F340" s="96" t="s">
        <v>33</v>
      </c>
      <c r="G340" s="96" t="s">
        <v>34</v>
      </c>
      <c r="H340" s="179">
        <v>5000</v>
      </c>
      <c r="I340" s="98"/>
      <c r="J340" s="274"/>
      <c r="K340" s="178" t="s">
        <v>34</v>
      </c>
      <c r="L340" s="178" t="s">
        <v>34</v>
      </c>
      <c r="M340" s="292">
        <f t="shared" si="9"/>
        <v>0</v>
      </c>
      <c r="N340" s="196" t="s">
        <v>956</v>
      </c>
      <c r="O340" s="196"/>
      <c r="P340" s="196"/>
      <c r="Q340" s="196"/>
      <c r="R340" s="209" t="s">
        <v>959</v>
      </c>
      <c r="S340" s="665"/>
      <c r="T340" s="84"/>
      <c r="U340" s="85"/>
      <c r="V340" s="85"/>
      <c r="W340" s="85"/>
      <c r="X340" s="85"/>
      <c r="Y340" s="85"/>
      <c r="Z340" s="85"/>
      <c r="AA340" s="85"/>
      <c r="AB340" s="85"/>
    </row>
    <row r="341" s="135" customFormat="1" ht="60.75" spans="1:28">
      <c r="A341" s="299"/>
      <c r="B341" s="95"/>
      <c r="C341" s="668" t="s">
        <v>960</v>
      </c>
      <c r="D341" s="669"/>
      <c r="E341" s="95" t="s">
        <v>294</v>
      </c>
      <c r="F341" s="96" t="s">
        <v>33</v>
      </c>
      <c r="G341" s="96" t="s">
        <v>34</v>
      </c>
      <c r="H341" s="179">
        <v>5000</v>
      </c>
      <c r="I341" s="98"/>
      <c r="J341" s="274"/>
      <c r="K341" s="178" t="s">
        <v>34</v>
      </c>
      <c r="L341" s="178" t="s">
        <v>34</v>
      </c>
      <c r="M341" s="292">
        <f t="shared" si="9"/>
        <v>0</v>
      </c>
      <c r="N341" s="210" t="s">
        <v>956</v>
      </c>
      <c r="O341" s="210"/>
      <c r="P341" s="210"/>
      <c r="Q341" s="210"/>
      <c r="R341" s="240" t="s">
        <v>961</v>
      </c>
      <c r="S341" s="665"/>
      <c r="T341" s="84"/>
      <c r="U341" s="85"/>
      <c r="V341" s="85"/>
      <c r="W341" s="85"/>
      <c r="X341" s="85"/>
      <c r="Y341" s="85"/>
      <c r="Z341" s="85"/>
      <c r="AA341" s="85"/>
      <c r="AB341" s="85"/>
    </row>
    <row r="342" s="135" customFormat="1" ht="60.75" spans="1:28">
      <c r="A342" s="299"/>
      <c r="B342" s="95"/>
      <c r="C342" s="668" t="s">
        <v>962</v>
      </c>
      <c r="D342" s="669"/>
      <c r="E342" s="95" t="s">
        <v>294</v>
      </c>
      <c r="F342" s="96" t="s">
        <v>33</v>
      </c>
      <c r="G342" s="96" t="s">
        <v>34</v>
      </c>
      <c r="H342" s="179">
        <v>5000</v>
      </c>
      <c r="I342" s="98"/>
      <c r="J342" s="274"/>
      <c r="K342" s="178" t="s">
        <v>34</v>
      </c>
      <c r="L342" s="178" t="s">
        <v>34</v>
      </c>
      <c r="M342" s="292">
        <f t="shared" si="9"/>
        <v>0</v>
      </c>
      <c r="N342" s="210" t="s">
        <v>956</v>
      </c>
      <c r="O342" s="210"/>
      <c r="P342" s="210"/>
      <c r="Q342" s="210"/>
      <c r="R342" s="240" t="s">
        <v>963</v>
      </c>
      <c r="S342" s="665"/>
      <c r="T342" s="84"/>
      <c r="U342" s="85"/>
      <c r="V342" s="85"/>
      <c r="W342" s="85"/>
      <c r="X342" s="85"/>
      <c r="Y342" s="85"/>
      <c r="Z342" s="85"/>
      <c r="AA342" s="85"/>
      <c r="AB342" s="85"/>
    </row>
    <row r="343" s="135" customFormat="1" ht="101.25" spans="1:28">
      <c r="A343" s="299"/>
      <c r="B343" s="95"/>
      <c r="C343" s="697" t="s">
        <v>964</v>
      </c>
      <c r="D343" s="216"/>
      <c r="E343" s="95" t="s">
        <v>294</v>
      </c>
      <c r="F343" s="96" t="s">
        <v>33</v>
      </c>
      <c r="G343" s="96" t="s">
        <v>34</v>
      </c>
      <c r="H343" s="179">
        <v>5000</v>
      </c>
      <c r="I343" s="98"/>
      <c r="J343" s="274"/>
      <c r="K343" s="178" t="s">
        <v>34</v>
      </c>
      <c r="L343" s="178" t="s">
        <v>34</v>
      </c>
      <c r="M343" s="292">
        <f t="shared" si="9"/>
        <v>0</v>
      </c>
      <c r="N343" s="210" t="s">
        <v>956</v>
      </c>
      <c r="O343" s="210"/>
      <c r="P343" s="210"/>
      <c r="Q343" s="210"/>
      <c r="R343" s="240" t="s">
        <v>965</v>
      </c>
      <c r="S343" s="665"/>
      <c r="T343" s="84"/>
      <c r="U343" s="85"/>
      <c r="V343" s="85"/>
      <c r="W343" s="85"/>
      <c r="X343" s="85"/>
      <c r="Y343" s="85"/>
      <c r="Z343" s="85"/>
      <c r="AA343" s="85"/>
      <c r="AB343" s="85"/>
    </row>
    <row r="344" s="135" customFormat="1" ht="40.5" spans="1:28">
      <c r="A344" s="299"/>
      <c r="B344" s="95"/>
      <c r="C344" s="698" t="s">
        <v>966</v>
      </c>
      <c r="D344" s="699"/>
      <c r="E344" s="95" t="s">
        <v>294</v>
      </c>
      <c r="F344" s="96" t="s">
        <v>33</v>
      </c>
      <c r="G344" s="96" t="s">
        <v>34</v>
      </c>
      <c r="H344" s="179">
        <v>5000</v>
      </c>
      <c r="I344" s="98"/>
      <c r="J344" s="274"/>
      <c r="K344" s="178" t="s">
        <v>34</v>
      </c>
      <c r="L344" s="178" t="s">
        <v>34</v>
      </c>
      <c r="M344" s="292">
        <f t="shared" si="9"/>
        <v>0</v>
      </c>
      <c r="N344" s="210" t="s">
        <v>967</v>
      </c>
      <c r="O344" s="210"/>
      <c r="P344" s="210"/>
      <c r="Q344" s="210"/>
      <c r="R344" s="240" t="s">
        <v>968</v>
      </c>
      <c r="S344" s="700" t="s">
        <v>969</v>
      </c>
      <c r="T344" s="84"/>
      <c r="U344" s="85"/>
      <c r="V344" s="85"/>
      <c r="W344" s="85"/>
      <c r="X344" s="85"/>
      <c r="Y344" s="85"/>
      <c r="Z344" s="85"/>
      <c r="AA344" s="85"/>
      <c r="AB344" s="85"/>
    </row>
    <row r="345" s="135" customFormat="1" spans="1:28">
      <c r="A345" s="299"/>
      <c r="B345" s="95"/>
      <c r="C345" s="189" t="s">
        <v>970</v>
      </c>
      <c r="D345" s="189"/>
      <c r="E345" s="95" t="s">
        <v>294</v>
      </c>
      <c r="F345" s="96" t="s">
        <v>33</v>
      </c>
      <c r="G345" s="96" t="s">
        <v>34</v>
      </c>
      <c r="H345" s="179">
        <v>6000</v>
      </c>
      <c r="I345" s="98"/>
      <c r="J345" s="274"/>
      <c r="K345" s="178" t="s">
        <v>34</v>
      </c>
      <c r="L345" s="178" t="s">
        <v>34</v>
      </c>
      <c r="M345" s="292">
        <f t="shared" si="9"/>
        <v>0</v>
      </c>
      <c r="N345" s="257" t="s">
        <v>222</v>
      </c>
      <c r="O345" s="257"/>
      <c r="P345" s="257"/>
      <c r="Q345" s="257"/>
      <c r="R345" s="257" t="s">
        <v>971</v>
      </c>
      <c r="S345" s="462"/>
      <c r="T345" s="84"/>
      <c r="U345" s="85"/>
      <c r="V345" s="85"/>
      <c r="W345" s="85"/>
      <c r="X345" s="85"/>
      <c r="Y345" s="85"/>
      <c r="Z345" s="85"/>
      <c r="AA345" s="85"/>
      <c r="AB345" s="85"/>
    </row>
    <row r="346" spans="1:28">
      <c r="A346" s="107" t="s">
        <v>972</v>
      </c>
      <c r="B346" s="108"/>
      <c r="C346" s="108"/>
      <c r="D346" s="108"/>
      <c r="E346" s="109" t="s">
        <v>3</v>
      </c>
      <c r="F346" s="110"/>
      <c r="G346" s="110"/>
      <c r="H346" s="110"/>
      <c r="I346" s="110"/>
      <c r="J346" s="110"/>
      <c r="K346" s="111"/>
      <c r="L346" s="112"/>
      <c r="M346" s="113">
        <f>SUMIF(F5:F345,"一次性收费",M5:M345)</f>
        <v>0</v>
      </c>
      <c r="N346" s="114"/>
      <c r="O346" s="115"/>
      <c r="P346" s="115"/>
      <c r="Q346" s="115"/>
      <c r="R346" s="115"/>
      <c r="S346" s="116"/>
      <c r="T346" s="134"/>
      <c r="U346" s="137"/>
      <c r="V346" s="137"/>
      <c r="W346" s="137"/>
      <c r="X346" s="137"/>
      <c r="Y346" s="137"/>
      <c r="Z346" s="137"/>
      <c r="AA346" s="138"/>
      <c r="AB346" s="138"/>
    </row>
    <row r="347" spans="1:28">
      <c r="A347" s="107"/>
      <c r="B347" s="108"/>
      <c r="C347" s="108"/>
      <c r="D347" s="108"/>
      <c r="E347" s="109" t="s">
        <v>973</v>
      </c>
      <c r="F347" s="110"/>
      <c r="G347" s="110"/>
      <c r="H347" s="110"/>
      <c r="I347" s="110"/>
      <c r="J347" s="110"/>
      <c r="K347" s="111"/>
      <c r="L347" s="117"/>
      <c r="M347" s="113">
        <f>SUMIF(F5:F345,"产品订阅",M5:M345)</f>
        <v>0</v>
      </c>
      <c r="N347" s="118"/>
      <c r="O347" s="119"/>
      <c r="P347" s="119"/>
      <c r="Q347" s="119"/>
      <c r="R347" s="119"/>
      <c r="S347" s="120"/>
      <c r="T347" s="134"/>
      <c r="U347" s="137"/>
      <c r="V347" s="137"/>
      <c r="W347" s="137"/>
      <c r="X347" s="137"/>
      <c r="Y347" s="137"/>
      <c r="Z347" s="137"/>
      <c r="AA347" s="138"/>
      <c r="AB347" s="138"/>
    </row>
    <row r="348" ht="21" spans="1:28">
      <c r="A348" s="121"/>
      <c r="B348" s="121"/>
      <c r="C348" s="121"/>
      <c r="D348" s="121"/>
      <c r="E348" s="109" t="s">
        <v>974</v>
      </c>
      <c r="F348" s="110"/>
      <c r="G348" s="110"/>
      <c r="H348" s="110"/>
      <c r="I348" s="110"/>
      <c r="J348" s="110"/>
      <c r="K348" s="111"/>
      <c r="L348" s="122"/>
      <c r="M348" s="123">
        <f>M346+M347</f>
        <v>0</v>
      </c>
      <c r="N348" s="124"/>
      <c r="O348" s="125"/>
      <c r="P348" s="125"/>
      <c r="Q348" s="125"/>
      <c r="R348" s="125"/>
      <c r="S348" s="126"/>
      <c r="T348" s="134"/>
      <c r="U348" s="137"/>
      <c r="V348" s="137"/>
      <c r="W348" s="137"/>
      <c r="X348" s="137"/>
      <c r="Y348" s="137"/>
      <c r="Z348" s="137"/>
      <c r="AA348" s="138"/>
      <c r="AB348" s="138"/>
    </row>
    <row r="349" spans="1:28">
      <c r="A349" s="130"/>
      <c r="B349" s="130"/>
      <c r="C349" s="130"/>
      <c r="D349" s="130"/>
      <c r="E349" s="130"/>
      <c r="F349" s="130"/>
      <c r="G349" s="130"/>
      <c r="H349" s="130"/>
      <c r="I349" s="130"/>
      <c r="J349" s="130"/>
      <c r="K349" s="130"/>
      <c r="L349" s="131"/>
      <c r="M349" s="132"/>
      <c r="N349" s="133"/>
      <c r="O349" s="133"/>
      <c r="P349" s="133"/>
      <c r="Q349" s="133"/>
      <c r="R349" s="133"/>
      <c r="S349" s="134"/>
      <c r="T349" s="134"/>
      <c r="U349" s="137"/>
      <c r="V349" s="137"/>
      <c r="W349" s="137"/>
      <c r="X349" s="137"/>
      <c r="Y349" s="137"/>
      <c r="Z349" s="137"/>
      <c r="AA349" s="138"/>
      <c r="AB349" s="138"/>
    </row>
    <row r="350" spans="1:28">
      <c r="A350" s="130"/>
      <c r="B350" s="130"/>
      <c r="C350" s="130"/>
      <c r="D350" s="130"/>
      <c r="E350" s="130"/>
      <c r="F350" s="130"/>
      <c r="G350" s="130"/>
      <c r="H350" s="130"/>
      <c r="I350" s="130"/>
      <c r="J350" s="130"/>
      <c r="K350" s="130"/>
      <c r="L350" s="131"/>
      <c r="M350" s="132"/>
      <c r="N350" s="133"/>
      <c r="O350" s="133"/>
      <c r="P350" s="133"/>
      <c r="Q350" s="133"/>
      <c r="R350" s="133"/>
      <c r="S350" s="134"/>
      <c r="T350" s="134"/>
      <c r="U350" s="137"/>
      <c r="V350" s="137"/>
      <c r="W350" s="137"/>
      <c r="X350" s="137"/>
      <c r="Y350" s="137"/>
      <c r="Z350" s="137"/>
      <c r="AA350" s="138"/>
      <c r="AB350" s="138"/>
    </row>
    <row r="351" spans="1:28">
      <c r="A351" s="130"/>
      <c r="B351" s="130"/>
      <c r="C351" s="130"/>
      <c r="D351" s="130"/>
      <c r="E351" s="130"/>
      <c r="F351" s="130"/>
      <c r="G351" s="130"/>
      <c r="H351" s="130"/>
      <c r="I351" s="130"/>
      <c r="J351" s="130"/>
      <c r="K351" s="130"/>
      <c r="L351" s="131"/>
      <c r="M351" s="132"/>
      <c r="N351" s="133"/>
      <c r="O351" s="133"/>
      <c r="P351" s="133"/>
      <c r="Q351" s="133"/>
      <c r="R351" s="133"/>
      <c r="S351" s="134"/>
      <c r="T351" s="134"/>
      <c r="U351" s="137"/>
      <c r="V351" s="137"/>
      <c r="W351" s="137"/>
      <c r="X351" s="137"/>
      <c r="Y351" s="137"/>
      <c r="Z351" s="137"/>
      <c r="AA351" s="138"/>
      <c r="AB351" s="138"/>
    </row>
    <row r="352" spans="1:28">
      <c r="A352" s="130"/>
      <c r="B352" s="130"/>
      <c r="C352" s="130"/>
      <c r="D352" s="130"/>
      <c r="E352" s="130"/>
      <c r="F352" s="130"/>
      <c r="G352" s="130"/>
      <c r="H352" s="130"/>
      <c r="I352" s="130"/>
      <c r="J352" s="130"/>
      <c r="K352" s="130"/>
      <c r="L352" s="131"/>
      <c r="M352" s="132"/>
      <c r="N352" s="133"/>
      <c r="O352" s="133"/>
      <c r="P352" s="133"/>
      <c r="Q352" s="133"/>
      <c r="R352" s="133"/>
      <c r="S352" s="134"/>
      <c r="T352" s="134"/>
      <c r="U352" s="137"/>
      <c r="V352" s="137"/>
      <c r="W352" s="137"/>
      <c r="X352" s="137"/>
      <c r="Y352" s="137"/>
      <c r="Z352" s="137"/>
      <c r="AA352" s="138"/>
      <c r="AB352" s="138"/>
    </row>
    <row r="353" spans="1:28">
      <c r="A353" s="130"/>
      <c r="B353" s="130"/>
      <c r="C353" s="130"/>
      <c r="D353" s="130"/>
      <c r="E353" s="130"/>
      <c r="F353" s="130"/>
      <c r="G353" s="130"/>
      <c r="H353" s="130"/>
      <c r="I353" s="130"/>
      <c r="J353" s="130"/>
      <c r="K353" s="130"/>
      <c r="L353" s="131"/>
      <c r="M353" s="132"/>
      <c r="N353" s="133"/>
      <c r="O353" s="133"/>
      <c r="P353" s="133"/>
      <c r="Q353" s="133"/>
      <c r="R353" s="133"/>
      <c r="S353" s="134"/>
      <c r="T353" s="134"/>
      <c r="U353" s="137"/>
      <c r="V353" s="137"/>
      <c r="W353" s="137"/>
      <c r="X353" s="137"/>
      <c r="Y353" s="137"/>
      <c r="Z353" s="137"/>
      <c r="AA353" s="138"/>
      <c r="AB353" s="138"/>
    </row>
    <row r="354" spans="1:28">
      <c r="A354" s="130"/>
      <c r="B354" s="130"/>
      <c r="C354" s="130"/>
      <c r="D354" s="130"/>
      <c r="E354" s="130"/>
      <c r="F354" s="130"/>
      <c r="G354" s="130"/>
      <c r="H354" s="130"/>
      <c r="I354" s="130"/>
      <c r="J354" s="130"/>
      <c r="K354" s="130"/>
      <c r="L354" s="131"/>
      <c r="M354" s="132"/>
      <c r="N354" s="133"/>
      <c r="O354" s="133"/>
      <c r="P354" s="133"/>
      <c r="Q354" s="133"/>
      <c r="R354" s="133"/>
      <c r="S354" s="134"/>
      <c r="T354" s="134"/>
      <c r="U354" s="137"/>
      <c r="V354" s="137"/>
      <c r="W354" s="137"/>
      <c r="X354" s="137"/>
      <c r="Y354" s="137"/>
      <c r="Z354" s="137"/>
      <c r="AA354" s="138"/>
      <c r="AB354" s="138"/>
    </row>
    <row r="355" spans="1:28">
      <c r="A355" s="130"/>
      <c r="B355" s="130"/>
      <c r="C355" s="130"/>
      <c r="D355" s="130"/>
      <c r="E355" s="130"/>
      <c r="F355" s="130"/>
      <c r="G355" s="130"/>
      <c r="H355" s="130"/>
      <c r="I355" s="130"/>
      <c r="J355" s="130"/>
      <c r="K355" s="130"/>
      <c r="L355" s="131"/>
      <c r="M355" s="132"/>
      <c r="N355" s="133"/>
      <c r="O355" s="133"/>
      <c r="P355" s="133"/>
      <c r="Q355" s="133"/>
      <c r="R355" s="133"/>
      <c r="S355" s="134"/>
      <c r="T355" s="134"/>
      <c r="U355" s="137"/>
      <c r="V355" s="137"/>
      <c r="W355" s="137"/>
      <c r="X355" s="137"/>
      <c r="Y355" s="137"/>
      <c r="Z355" s="137"/>
      <c r="AA355" s="138"/>
      <c r="AB355" s="138"/>
    </row>
    <row r="356" spans="1:28">
      <c r="A356" s="130"/>
      <c r="B356" s="130"/>
      <c r="C356" s="130"/>
      <c r="D356" s="130"/>
      <c r="E356" s="130"/>
      <c r="F356" s="130"/>
      <c r="G356" s="130"/>
      <c r="H356" s="130"/>
      <c r="I356" s="130"/>
      <c r="J356" s="130"/>
      <c r="K356" s="130"/>
      <c r="L356" s="131"/>
      <c r="M356" s="132"/>
      <c r="N356" s="133"/>
      <c r="O356" s="133"/>
      <c r="P356" s="133"/>
      <c r="Q356" s="133"/>
      <c r="R356" s="133"/>
      <c r="S356" s="134"/>
      <c r="T356" s="134"/>
      <c r="U356" s="137"/>
      <c r="V356" s="137"/>
      <c r="W356" s="137"/>
      <c r="X356" s="137"/>
      <c r="Y356" s="137"/>
      <c r="Z356" s="137"/>
      <c r="AA356" s="138"/>
      <c r="AB356" s="138"/>
    </row>
    <row r="357" spans="1:28">
      <c r="A357" s="130"/>
      <c r="B357" s="130"/>
      <c r="C357" s="130"/>
      <c r="D357" s="130"/>
      <c r="E357" s="130"/>
      <c r="F357" s="130"/>
      <c r="G357" s="130"/>
      <c r="H357" s="130"/>
      <c r="I357" s="130"/>
      <c r="J357" s="130"/>
      <c r="K357" s="130"/>
      <c r="L357" s="131"/>
      <c r="M357" s="132"/>
      <c r="N357" s="133"/>
      <c r="O357" s="133"/>
      <c r="P357" s="133"/>
      <c r="Q357" s="133"/>
      <c r="R357" s="133"/>
      <c r="S357" s="134"/>
      <c r="T357" s="134"/>
      <c r="U357" s="137"/>
      <c r="V357" s="137"/>
      <c r="W357" s="137"/>
      <c r="X357" s="137"/>
      <c r="Y357" s="137"/>
      <c r="Z357" s="137"/>
      <c r="AA357" s="138"/>
      <c r="AB357" s="138"/>
    </row>
    <row r="358" spans="1:28">
      <c r="A358" s="130"/>
      <c r="B358" s="130"/>
      <c r="C358" s="130"/>
      <c r="D358" s="130"/>
      <c r="E358" s="130"/>
      <c r="F358" s="130"/>
      <c r="G358" s="130"/>
      <c r="H358" s="130"/>
      <c r="I358" s="130"/>
      <c r="J358" s="130"/>
      <c r="K358" s="130"/>
      <c r="L358" s="131"/>
      <c r="M358" s="132"/>
      <c r="N358" s="133"/>
      <c r="O358" s="133"/>
      <c r="P358" s="133"/>
      <c r="Q358" s="133"/>
      <c r="R358" s="133"/>
      <c r="S358" s="134"/>
      <c r="T358" s="134"/>
      <c r="U358" s="137"/>
      <c r="V358" s="137"/>
      <c r="W358" s="137"/>
      <c r="X358" s="137"/>
      <c r="Y358" s="137"/>
      <c r="Z358" s="137"/>
      <c r="AA358" s="138"/>
      <c r="AB358" s="138"/>
    </row>
    <row r="359" spans="1:28">
      <c r="A359" s="130"/>
      <c r="B359" s="130"/>
      <c r="C359" s="130"/>
      <c r="D359" s="130"/>
      <c r="E359" s="130"/>
      <c r="F359" s="130"/>
      <c r="G359" s="130"/>
      <c r="H359" s="130"/>
      <c r="I359" s="130"/>
      <c r="J359" s="130"/>
      <c r="K359" s="130"/>
      <c r="L359" s="131"/>
      <c r="M359" s="132"/>
      <c r="N359" s="133"/>
      <c r="O359" s="133"/>
      <c r="P359" s="133"/>
      <c r="Q359" s="133"/>
      <c r="R359" s="133"/>
      <c r="S359" s="134"/>
      <c r="T359" s="134"/>
      <c r="U359" s="137"/>
      <c r="V359" s="137"/>
      <c r="W359" s="137"/>
      <c r="X359" s="137"/>
      <c r="Y359" s="137"/>
      <c r="Z359" s="137"/>
      <c r="AA359" s="138"/>
      <c r="AB359" s="138"/>
    </row>
    <row r="360" spans="1:28">
      <c r="A360" s="130"/>
      <c r="B360" s="130"/>
      <c r="C360" s="130"/>
      <c r="D360" s="130"/>
      <c r="E360" s="130"/>
      <c r="F360" s="130"/>
      <c r="G360" s="130"/>
      <c r="H360" s="130"/>
      <c r="I360" s="130"/>
      <c r="J360" s="130"/>
      <c r="K360" s="130"/>
      <c r="L360" s="131"/>
      <c r="M360" s="132"/>
      <c r="N360" s="133"/>
      <c r="O360" s="133"/>
      <c r="P360" s="133"/>
      <c r="Q360" s="133"/>
      <c r="R360" s="133"/>
      <c r="S360" s="134"/>
      <c r="T360" s="134"/>
      <c r="U360" s="137"/>
      <c r="V360" s="137"/>
      <c r="W360" s="137"/>
      <c r="X360" s="137"/>
      <c r="Y360" s="137"/>
      <c r="Z360" s="137"/>
      <c r="AA360" s="138"/>
      <c r="AB360" s="138"/>
    </row>
    <row r="361" spans="1:28">
      <c r="A361" s="130"/>
      <c r="B361" s="130"/>
      <c r="C361" s="130"/>
      <c r="D361" s="130"/>
      <c r="E361" s="130"/>
      <c r="F361" s="130"/>
      <c r="G361" s="130"/>
      <c r="H361" s="130"/>
      <c r="I361" s="130"/>
      <c r="J361" s="130"/>
      <c r="K361" s="130"/>
      <c r="L361" s="131"/>
      <c r="M361" s="132"/>
      <c r="N361" s="133"/>
      <c r="O361" s="133"/>
      <c r="P361" s="133"/>
      <c r="Q361" s="133"/>
      <c r="R361" s="133"/>
      <c r="S361" s="134"/>
      <c r="T361" s="134"/>
      <c r="U361" s="137"/>
      <c r="V361" s="137"/>
      <c r="W361" s="137"/>
      <c r="X361" s="137"/>
      <c r="Y361" s="137"/>
      <c r="Z361" s="137"/>
      <c r="AA361" s="138"/>
      <c r="AB361" s="138"/>
    </row>
    <row r="362" spans="1:28">
      <c r="A362" s="130"/>
      <c r="B362" s="130"/>
      <c r="C362" s="130"/>
      <c r="D362" s="130"/>
      <c r="E362" s="130"/>
      <c r="F362" s="130"/>
      <c r="G362" s="130"/>
      <c r="H362" s="130"/>
      <c r="I362" s="130"/>
      <c r="J362" s="130"/>
      <c r="K362" s="130"/>
      <c r="L362" s="131"/>
      <c r="M362" s="132"/>
      <c r="N362" s="133"/>
      <c r="O362" s="133"/>
      <c r="P362" s="133"/>
      <c r="Q362" s="133"/>
      <c r="R362" s="133"/>
      <c r="S362" s="134"/>
      <c r="T362" s="134"/>
      <c r="U362" s="137"/>
      <c r="V362" s="137"/>
      <c r="W362" s="137"/>
      <c r="X362" s="137"/>
      <c r="Y362" s="137"/>
      <c r="Z362" s="137"/>
      <c r="AA362" s="138"/>
      <c r="AB362" s="138"/>
    </row>
    <row r="363" spans="1:28">
      <c r="A363" s="130"/>
      <c r="B363" s="130"/>
      <c r="C363" s="130"/>
      <c r="D363" s="130"/>
      <c r="E363" s="130"/>
      <c r="F363" s="130"/>
      <c r="G363" s="130"/>
      <c r="H363" s="130"/>
      <c r="I363" s="130"/>
      <c r="J363" s="130"/>
      <c r="K363" s="130"/>
      <c r="L363" s="131"/>
      <c r="M363" s="132"/>
      <c r="N363" s="133"/>
      <c r="O363" s="133"/>
      <c r="P363" s="133"/>
      <c r="Q363" s="133"/>
      <c r="R363" s="133"/>
      <c r="S363" s="134"/>
      <c r="T363" s="134"/>
      <c r="U363" s="137"/>
      <c r="V363" s="137"/>
      <c r="W363" s="137"/>
      <c r="X363" s="137"/>
      <c r="Y363" s="137"/>
      <c r="Z363" s="137"/>
      <c r="AA363" s="138"/>
      <c r="AB363" s="138"/>
    </row>
    <row r="364" spans="1:28">
      <c r="A364" s="130"/>
      <c r="B364" s="130"/>
      <c r="C364" s="130"/>
      <c r="D364" s="130"/>
      <c r="E364" s="130"/>
      <c r="F364" s="130"/>
      <c r="G364" s="130"/>
      <c r="H364" s="130"/>
      <c r="I364" s="130"/>
      <c r="J364" s="130"/>
      <c r="K364" s="130"/>
      <c r="L364" s="131"/>
      <c r="M364" s="132"/>
      <c r="N364" s="133"/>
      <c r="O364" s="133"/>
      <c r="P364" s="133"/>
      <c r="Q364" s="133"/>
      <c r="R364" s="133"/>
      <c r="S364" s="134"/>
      <c r="T364" s="134"/>
      <c r="U364" s="137"/>
      <c r="V364" s="137"/>
      <c r="W364" s="137"/>
      <c r="X364" s="137"/>
      <c r="Y364" s="137"/>
      <c r="Z364" s="137"/>
      <c r="AA364" s="138"/>
      <c r="AB364" s="138"/>
    </row>
    <row r="365" spans="1:28">
      <c r="A365" s="130"/>
      <c r="B365" s="130"/>
      <c r="C365" s="130"/>
      <c r="D365" s="130"/>
      <c r="E365" s="130"/>
      <c r="F365" s="130"/>
      <c r="G365" s="130"/>
      <c r="H365" s="130"/>
      <c r="I365" s="130"/>
      <c r="J365" s="130"/>
      <c r="K365" s="130"/>
      <c r="L365" s="131"/>
      <c r="M365" s="132"/>
      <c r="N365" s="133"/>
      <c r="O365" s="133"/>
      <c r="P365" s="133"/>
      <c r="Q365" s="133"/>
      <c r="R365" s="133"/>
      <c r="S365" s="134"/>
      <c r="T365" s="134"/>
      <c r="U365" s="137"/>
      <c r="V365" s="137"/>
      <c r="W365" s="137"/>
      <c r="X365" s="137"/>
      <c r="Y365" s="137"/>
      <c r="Z365" s="137"/>
      <c r="AA365" s="138"/>
      <c r="AB365" s="138"/>
    </row>
    <row r="366" spans="1:28">
      <c r="A366" s="130"/>
      <c r="B366" s="130"/>
      <c r="C366" s="130"/>
      <c r="D366" s="130"/>
      <c r="E366" s="130"/>
      <c r="F366" s="130"/>
      <c r="G366" s="130"/>
      <c r="H366" s="130"/>
      <c r="I366" s="130"/>
      <c r="J366" s="130"/>
      <c r="K366" s="130"/>
      <c r="L366" s="131"/>
      <c r="M366" s="132"/>
      <c r="N366" s="133"/>
      <c r="O366" s="133"/>
      <c r="P366" s="133"/>
      <c r="Q366" s="133"/>
      <c r="R366" s="133"/>
      <c r="S366" s="134"/>
      <c r="T366" s="134"/>
      <c r="U366" s="137"/>
      <c r="V366" s="137"/>
      <c r="W366" s="137"/>
      <c r="X366" s="137"/>
      <c r="Y366" s="137"/>
      <c r="Z366" s="137"/>
      <c r="AA366" s="138"/>
      <c r="AB366" s="138"/>
    </row>
    <row r="367" spans="1:28">
      <c r="A367" s="130"/>
      <c r="B367" s="130"/>
      <c r="C367" s="130"/>
      <c r="D367" s="130"/>
      <c r="E367" s="130"/>
      <c r="F367" s="130"/>
      <c r="G367" s="130"/>
      <c r="H367" s="130"/>
      <c r="I367" s="130"/>
      <c r="J367" s="130"/>
      <c r="K367" s="130"/>
      <c r="L367" s="131"/>
      <c r="M367" s="132"/>
      <c r="N367" s="133"/>
      <c r="O367" s="133"/>
      <c r="P367" s="133"/>
      <c r="Q367" s="133"/>
      <c r="R367" s="133"/>
      <c r="S367" s="134"/>
      <c r="T367" s="134"/>
      <c r="U367" s="137"/>
      <c r="V367" s="137"/>
      <c r="W367" s="137"/>
      <c r="X367" s="137"/>
      <c r="Y367" s="137"/>
      <c r="Z367" s="137"/>
      <c r="AA367" s="138"/>
      <c r="AB367" s="138"/>
    </row>
    <row r="368" spans="1:28">
      <c r="A368" s="130"/>
      <c r="B368" s="130"/>
      <c r="C368" s="130"/>
      <c r="D368" s="130"/>
      <c r="E368" s="130"/>
      <c r="F368" s="130"/>
      <c r="G368" s="130"/>
      <c r="H368" s="130"/>
      <c r="I368" s="130"/>
      <c r="J368" s="130"/>
      <c r="K368" s="130"/>
      <c r="L368" s="131"/>
      <c r="M368" s="132"/>
      <c r="N368" s="133"/>
      <c r="O368" s="133"/>
      <c r="P368" s="133"/>
      <c r="Q368" s="133"/>
      <c r="R368" s="133"/>
      <c r="S368" s="134"/>
      <c r="T368" s="134"/>
      <c r="U368" s="137"/>
      <c r="V368" s="137"/>
      <c r="W368" s="137"/>
      <c r="X368" s="137"/>
      <c r="Y368" s="137"/>
      <c r="Z368" s="137"/>
      <c r="AA368" s="138"/>
      <c r="AB368" s="138"/>
    </row>
    <row r="369" spans="1:28">
      <c r="A369" s="130"/>
      <c r="B369" s="130"/>
      <c r="C369" s="130"/>
      <c r="D369" s="130"/>
      <c r="E369" s="130"/>
      <c r="F369" s="130"/>
      <c r="G369" s="130"/>
      <c r="H369" s="130"/>
      <c r="I369" s="130"/>
      <c r="J369" s="130"/>
      <c r="K369" s="130"/>
      <c r="L369" s="131"/>
      <c r="M369" s="132"/>
      <c r="N369" s="133"/>
      <c r="O369" s="133"/>
      <c r="P369" s="133"/>
      <c r="Q369" s="133"/>
      <c r="R369" s="133"/>
      <c r="S369" s="134"/>
      <c r="T369" s="134"/>
      <c r="U369" s="137"/>
      <c r="V369" s="137"/>
      <c r="W369" s="137"/>
      <c r="X369" s="137"/>
      <c r="Y369" s="137"/>
      <c r="Z369" s="137"/>
      <c r="AA369" s="138"/>
      <c r="AB369" s="138"/>
    </row>
    <row r="370" spans="1:28">
      <c r="A370" s="130"/>
      <c r="B370" s="130"/>
      <c r="C370" s="130"/>
      <c r="D370" s="130"/>
      <c r="E370" s="130"/>
      <c r="F370" s="130"/>
      <c r="G370" s="130"/>
      <c r="H370" s="130"/>
      <c r="I370" s="130"/>
      <c r="J370" s="130"/>
      <c r="K370" s="130"/>
      <c r="L370" s="131"/>
      <c r="M370" s="132"/>
      <c r="N370" s="133"/>
      <c r="O370" s="133"/>
      <c r="P370" s="133"/>
      <c r="Q370" s="133"/>
      <c r="R370" s="133"/>
      <c r="S370" s="134"/>
      <c r="T370" s="134"/>
      <c r="U370" s="137"/>
      <c r="V370" s="137"/>
      <c r="W370" s="137"/>
      <c r="X370" s="137"/>
      <c r="Y370" s="137"/>
      <c r="Z370" s="137"/>
      <c r="AA370" s="138"/>
      <c r="AB370" s="138"/>
    </row>
    <row r="371" spans="1:28">
      <c r="A371" s="130"/>
      <c r="B371" s="130"/>
      <c r="C371" s="130"/>
      <c r="D371" s="130"/>
      <c r="E371" s="130"/>
      <c r="F371" s="130"/>
      <c r="G371" s="130"/>
      <c r="H371" s="130"/>
      <c r="I371" s="130"/>
      <c r="J371" s="130"/>
      <c r="K371" s="130"/>
      <c r="L371" s="131"/>
      <c r="M371" s="132"/>
      <c r="N371" s="133"/>
      <c r="O371" s="133"/>
      <c r="P371" s="133"/>
      <c r="Q371" s="133"/>
      <c r="R371" s="133"/>
      <c r="S371" s="134"/>
      <c r="T371" s="134"/>
      <c r="U371" s="137"/>
      <c r="V371" s="137"/>
      <c r="W371" s="137"/>
      <c r="X371" s="137"/>
      <c r="Y371" s="137"/>
      <c r="Z371" s="137"/>
      <c r="AA371" s="138"/>
      <c r="AB371" s="138"/>
    </row>
    <row r="372" spans="1:28">
      <c r="A372" s="130"/>
      <c r="B372" s="130"/>
      <c r="C372" s="130"/>
      <c r="D372" s="130"/>
      <c r="E372" s="130"/>
      <c r="F372" s="130"/>
      <c r="G372" s="130"/>
      <c r="H372" s="130"/>
      <c r="I372" s="130"/>
      <c r="J372" s="130"/>
      <c r="K372" s="130"/>
      <c r="L372" s="131"/>
      <c r="M372" s="132"/>
      <c r="N372" s="133"/>
      <c r="O372" s="133"/>
      <c r="P372" s="133"/>
      <c r="Q372" s="133"/>
      <c r="R372" s="133"/>
      <c r="S372" s="134"/>
      <c r="T372" s="134"/>
      <c r="U372" s="137"/>
      <c r="V372" s="137"/>
      <c r="W372" s="137"/>
      <c r="X372" s="137"/>
      <c r="Y372" s="137"/>
      <c r="Z372" s="137"/>
      <c r="AA372" s="138"/>
      <c r="AB372" s="138"/>
    </row>
    <row r="373" spans="1:28">
      <c r="A373" s="130"/>
      <c r="B373" s="130"/>
      <c r="C373" s="130"/>
      <c r="D373" s="130"/>
      <c r="E373" s="130"/>
      <c r="F373" s="130"/>
      <c r="G373" s="130"/>
      <c r="H373" s="130"/>
      <c r="I373" s="130"/>
      <c r="J373" s="130"/>
      <c r="K373" s="130"/>
      <c r="L373" s="131"/>
      <c r="M373" s="132"/>
      <c r="N373" s="133"/>
      <c r="O373" s="133"/>
      <c r="P373" s="133"/>
      <c r="Q373" s="133"/>
      <c r="R373" s="133"/>
      <c r="S373" s="134"/>
      <c r="T373" s="134"/>
      <c r="U373" s="137"/>
      <c r="V373" s="137"/>
      <c r="W373" s="137"/>
      <c r="X373" s="137"/>
      <c r="Y373" s="137"/>
      <c r="Z373" s="137"/>
      <c r="AA373" s="138"/>
      <c r="AB373" s="138"/>
    </row>
    <row r="374" spans="1:28">
      <c r="A374" s="130"/>
      <c r="B374" s="130"/>
      <c r="C374" s="130"/>
      <c r="D374" s="130"/>
      <c r="E374" s="130"/>
      <c r="F374" s="130"/>
      <c r="G374" s="130"/>
      <c r="H374" s="130"/>
      <c r="I374" s="130"/>
      <c r="J374" s="130"/>
      <c r="K374" s="130"/>
      <c r="L374" s="131"/>
      <c r="M374" s="132"/>
      <c r="N374" s="133"/>
      <c r="O374" s="133"/>
      <c r="P374" s="133"/>
      <c r="Q374" s="133"/>
      <c r="R374" s="133"/>
      <c r="S374" s="134"/>
      <c r="T374" s="134"/>
      <c r="U374" s="137"/>
      <c r="V374" s="137"/>
      <c r="W374" s="137"/>
      <c r="X374" s="137"/>
      <c r="Y374" s="137"/>
      <c r="Z374" s="137"/>
      <c r="AA374" s="138"/>
      <c r="AB374" s="138"/>
    </row>
    <row r="375" spans="1:28">
      <c r="A375" s="130"/>
      <c r="B375" s="130"/>
      <c r="C375" s="130"/>
      <c r="D375" s="130"/>
      <c r="E375" s="130"/>
      <c r="F375" s="130"/>
      <c r="G375" s="130"/>
      <c r="H375" s="130"/>
      <c r="I375" s="130"/>
      <c r="J375" s="130"/>
      <c r="K375" s="130"/>
      <c r="L375" s="131"/>
      <c r="M375" s="132"/>
      <c r="N375" s="133"/>
      <c r="O375" s="133"/>
      <c r="P375" s="133"/>
      <c r="Q375" s="133"/>
      <c r="R375" s="133"/>
      <c r="S375" s="134"/>
      <c r="T375" s="134"/>
      <c r="U375" s="137"/>
      <c r="V375" s="137"/>
      <c r="W375" s="137"/>
      <c r="X375" s="137"/>
      <c r="Y375" s="137"/>
      <c r="Z375" s="137"/>
      <c r="AA375" s="138"/>
      <c r="AB375" s="138"/>
    </row>
    <row r="376" spans="1:28">
      <c r="A376" s="130"/>
      <c r="B376" s="130"/>
      <c r="C376" s="130"/>
      <c r="D376" s="130"/>
      <c r="E376" s="130"/>
      <c r="F376" s="130"/>
      <c r="G376" s="130"/>
      <c r="H376" s="130"/>
      <c r="I376" s="130"/>
      <c r="J376" s="130"/>
      <c r="K376" s="130"/>
      <c r="L376" s="131"/>
      <c r="M376" s="132"/>
      <c r="N376" s="133"/>
      <c r="O376" s="133"/>
      <c r="P376" s="133"/>
      <c r="Q376" s="133"/>
      <c r="R376" s="133"/>
      <c r="S376" s="134"/>
      <c r="T376" s="134"/>
      <c r="U376" s="137"/>
      <c r="V376" s="137"/>
      <c r="W376" s="137"/>
      <c r="X376" s="137"/>
      <c r="Y376" s="137"/>
      <c r="Z376" s="137"/>
      <c r="AA376" s="138"/>
      <c r="AB376" s="138"/>
    </row>
    <row r="377" spans="1:28">
      <c r="A377" s="130"/>
      <c r="B377" s="130"/>
      <c r="C377" s="130"/>
      <c r="D377" s="130"/>
      <c r="E377" s="130"/>
      <c r="F377" s="130"/>
      <c r="G377" s="130"/>
      <c r="H377" s="130"/>
      <c r="I377" s="130"/>
      <c r="J377" s="130"/>
      <c r="K377" s="130"/>
      <c r="L377" s="131"/>
      <c r="M377" s="132"/>
      <c r="N377" s="133"/>
      <c r="O377" s="133"/>
      <c r="P377" s="133"/>
      <c r="Q377" s="133"/>
      <c r="R377" s="133"/>
      <c r="S377" s="134"/>
      <c r="T377" s="134"/>
      <c r="U377" s="137"/>
      <c r="V377" s="137"/>
      <c r="W377" s="137"/>
      <c r="X377" s="137"/>
      <c r="Y377" s="137"/>
      <c r="Z377" s="137"/>
      <c r="AA377" s="138"/>
      <c r="AB377" s="138"/>
    </row>
    <row r="378" spans="1:28">
      <c r="A378" s="130"/>
      <c r="B378" s="130"/>
      <c r="C378" s="130"/>
      <c r="D378" s="130"/>
      <c r="E378" s="130"/>
      <c r="F378" s="130"/>
      <c r="G378" s="130"/>
      <c r="H378" s="130"/>
      <c r="I378" s="130"/>
      <c r="J378" s="130"/>
      <c r="K378" s="130"/>
      <c r="L378" s="131"/>
      <c r="M378" s="132"/>
      <c r="N378" s="133"/>
      <c r="O378" s="133"/>
      <c r="P378" s="133"/>
      <c r="Q378" s="133"/>
      <c r="R378" s="133"/>
      <c r="S378" s="134"/>
      <c r="T378" s="134"/>
      <c r="U378" s="137"/>
      <c r="V378" s="137"/>
      <c r="W378" s="137"/>
      <c r="X378" s="137"/>
      <c r="Y378" s="137"/>
      <c r="Z378" s="137"/>
      <c r="AA378" s="138"/>
      <c r="AB378" s="138"/>
    </row>
    <row r="379" spans="1:28">
      <c r="A379" s="130"/>
      <c r="B379" s="130"/>
      <c r="C379" s="130"/>
      <c r="D379" s="130"/>
      <c r="E379" s="130"/>
      <c r="F379" s="130"/>
      <c r="G379" s="130"/>
      <c r="H379" s="130"/>
      <c r="I379" s="130"/>
      <c r="J379" s="130"/>
      <c r="K379" s="130"/>
      <c r="L379" s="131"/>
      <c r="M379" s="132"/>
      <c r="N379" s="133"/>
      <c r="O379" s="133"/>
      <c r="P379" s="133"/>
      <c r="Q379" s="133"/>
      <c r="R379" s="133"/>
      <c r="S379" s="134"/>
      <c r="T379" s="134"/>
      <c r="U379" s="137"/>
      <c r="V379" s="137"/>
      <c r="W379" s="137"/>
      <c r="X379" s="137"/>
      <c r="Y379" s="137"/>
      <c r="Z379" s="137"/>
      <c r="AA379" s="138"/>
      <c r="AB379" s="138"/>
    </row>
    <row r="380" spans="1:28">
      <c r="A380" s="130"/>
      <c r="B380" s="130"/>
      <c r="C380" s="130"/>
      <c r="D380" s="130"/>
      <c r="E380" s="130"/>
      <c r="F380" s="130"/>
      <c r="G380" s="130"/>
      <c r="H380" s="130"/>
      <c r="I380" s="130"/>
      <c r="J380" s="130"/>
      <c r="K380" s="130"/>
      <c r="L380" s="131"/>
      <c r="M380" s="132"/>
      <c r="N380" s="133"/>
      <c r="O380" s="133"/>
      <c r="P380" s="133"/>
      <c r="Q380" s="133"/>
      <c r="R380" s="133"/>
      <c r="S380" s="134"/>
      <c r="T380" s="134"/>
      <c r="U380" s="137"/>
      <c r="V380" s="137"/>
      <c r="W380" s="137"/>
      <c r="X380" s="137"/>
      <c r="Y380" s="137"/>
      <c r="Z380" s="137"/>
      <c r="AA380" s="138"/>
      <c r="AB380" s="138"/>
    </row>
    <row r="381" spans="1:28">
      <c r="A381" s="130"/>
      <c r="B381" s="130"/>
      <c r="C381" s="130"/>
      <c r="D381" s="130"/>
      <c r="E381" s="130"/>
      <c r="F381" s="130"/>
      <c r="G381" s="130"/>
      <c r="H381" s="130"/>
      <c r="I381" s="130"/>
      <c r="J381" s="130"/>
      <c r="K381" s="130"/>
      <c r="L381" s="131"/>
      <c r="M381" s="132"/>
      <c r="N381" s="133"/>
      <c r="O381" s="133"/>
      <c r="P381" s="133"/>
      <c r="Q381" s="133"/>
      <c r="R381" s="133"/>
      <c r="S381" s="134"/>
      <c r="T381" s="134"/>
      <c r="U381" s="137"/>
      <c r="V381" s="137"/>
      <c r="W381" s="137"/>
      <c r="X381" s="137"/>
      <c r="Y381" s="137"/>
      <c r="Z381" s="137"/>
      <c r="AA381" s="138"/>
      <c r="AB381" s="138"/>
    </row>
    <row r="382" spans="1:28">
      <c r="A382" s="130"/>
      <c r="B382" s="130"/>
      <c r="C382" s="130"/>
      <c r="D382" s="130"/>
      <c r="E382" s="130"/>
      <c r="F382" s="130"/>
      <c r="G382" s="130"/>
      <c r="H382" s="130"/>
      <c r="I382" s="130"/>
      <c r="J382" s="130"/>
      <c r="K382" s="130"/>
      <c r="L382" s="131"/>
      <c r="M382" s="132"/>
      <c r="N382" s="133"/>
      <c r="O382" s="133"/>
      <c r="P382" s="133"/>
      <c r="Q382" s="133"/>
      <c r="R382" s="133"/>
      <c r="S382" s="134"/>
      <c r="T382" s="134"/>
      <c r="U382" s="137"/>
      <c r="V382" s="137"/>
      <c r="W382" s="137"/>
      <c r="X382" s="137"/>
      <c r="Y382" s="137"/>
      <c r="Z382" s="137"/>
      <c r="AA382" s="138"/>
      <c r="AB382" s="138"/>
    </row>
    <row r="383" spans="1:28">
      <c r="A383" s="130"/>
      <c r="B383" s="130"/>
      <c r="C383" s="130"/>
      <c r="D383" s="130"/>
      <c r="E383" s="130"/>
      <c r="F383" s="130"/>
      <c r="G383" s="130"/>
      <c r="H383" s="130"/>
      <c r="I383" s="130"/>
      <c r="J383" s="130"/>
      <c r="K383" s="130"/>
      <c r="L383" s="131"/>
      <c r="M383" s="132"/>
      <c r="N383" s="133"/>
      <c r="O383" s="133"/>
      <c r="P383" s="133"/>
      <c r="Q383" s="133"/>
      <c r="R383" s="133"/>
      <c r="S383" s="134"/>
      <c r="T383" s="134"/>
      <c r="U383" s="137"/>
      <c r="V383" s="137"/>
      <c r="W383" s="137"/>
      <c r="X383" s="137"/>
      <c r="Y383" s="137"/>
      <c r="Z383" s="137"/>
      <c r="AA383" s="138"/>
      <c r="AB383" s="138"/>
    </row>
    <row r="384" spans="1:28">
      <c r="A384" s="130"/>
      <c r="B384" s="130"/>
      <c r="C384" s="130"/>
      <c r="D384" s="130"/>
      <c r="E384" s="130"/>
      <c r="F384" s="130"/>
      <c r="G384" s="130"/>
      <c r="H384" s="130"/>
      <c r="I384" s="130"/>
      <c r="J384" s="130"/>
      <c r="K384" s="130"/>
      <c r="L384" s="131"/>
      <c r="M384" s="132"/>
      <c r="N384" s="133"/>
      <c r="O384" s="133"/>
      <c r="P384" s="133"/>
      <c r="Q384" s="133"/>
      <c r="R384" s="133"/>
      <c r="S384" s="134"/>
      <c r="T384" s="134"/>
      <c r="U384" s="137"/>
      <c r="V384" s="137"/>
      <c r="W384" s="137"/>
      <c r="X384" s="137"/>
      <c r="Y384" s="137"/>
      <c r="Z384" s="137"/>
      <c r="AA384" s="138"/>
      <c r="AB384" s="138"/>
    </row>
    <row r="385" spans="1:28">
      <c r="A385" s="130"/>
      <c r="B385" s="130"/>
      <c r="C385" s="130"/>
      <c r="D385" s="130"/>
      <c r="E385" s="130"/>
      <c r="F385" s="130"/>
      <c r="G385" s="130"/>
      <c r="H385" s="130"/>
      <c r="I385" s="130"/>
      <c r="J385" s="130"/>
      <c r="K385" s="130"/>
      <c r="L385" s="131"/>
      <c r="M385" s="132"/>
      <c r="N385" s="133"/>
      <c r="O385" s="133"/>
      <c r="P385" s="133"/>
      <c r="Q385" s="133"/>
      <c r="R385" s="133"/>
      <c r="S385" s="134"/>
      <c r="T385" s="134"/>
      <c r="U385" s="137"/>
      <c r="V385" s="137"/>
      <c r="W385" s="137"/>
      <c r="X385" s="137"/>
      <c r="Y385" s="137"/>
      <c r="Z385" s="137"/>
      <c r="AA385" s="138"/>
      <c r="AB385" s="138"/>
    </row>
    <row r="386" spans="1:28">
      <c r="A386" s="130"/>
      <c r="B386" s="130"/>
      <c r="C386" s="130"/>
      <c r="D386" s="130"/>
      <c r="E386" s="130"/>
      <c r="F386" s="130"/>
      <c r="G386" s="130"/>
      <c r="H386" s="130"/>
      <c r="I386" s="130"/>
      <c r="J386" s="130"/>
      <c r="K386" s="130"/>
      <c r="L386" s="131"/>
      <c r="M386" s="132"/>
      <c r="N386" s="133"/>
      <c r="O386" s="133"/>
      <c r="P386" s="133"/>
      <c r="Q386" s="133"/>
      <c r="R386" s="133"/>
      <c r="S386" s="134"/>
      <c r="T386" s="134"/>
      <c r="U386" s="137"/>
      <c r="V386" s="137"/>
      <c r="W386" s="137"/>
      <c r="X386" s="137"/>
      <c r="Y386" s="137"/>
      <c r="Z386" s="137"/>
      <c r="AA386" s="138"/>
      <c r="AB386" s="138"/>
    </row>
    <row r="387" spans="1:28">
      <c r="A387" s="130"/>
      <c r="B387" s="130"/>
      <c r="C387" s="130"/>
      <c r="D387" s="130"/>
      <c r="E387" s="130"/>
      <c r="F387" s="130"/>
      <c r="G387" s="130"/>
      <c r="H387" s="130"/>
      <c r="I387" s="130"/>
      <c r="J387" s="130"/>
      <c r="K387" s="130"/>
      <c r="L387" s="131"/>
      <c r="M387" s="132"/>
      <c r="N387" s="133"/>
      <c r="O387" s="133"/>
      <c r="P387" s="133"/>
      <c r="Q387" s="133"/>
      <c r="R387" s="133"/>
      <c r="S387" s="134"/>
      <c r="T387" s="134"/>
      <c r="U387" s="137"/>
      <c r="V387" s="137"/>
      <c r="W387" s="137"/>
      <c r="X387" s="137"/>
      <c r="Y387" s="137"/>
      <c r="Z387" s="137"/>
      <c r="AA387" s="138"/>
      <c r="AB387" s="138"/>
    </row>
    <row r="388" spans="1:28">
      <c r="A388" s="130"/>
      <c r="B388" s="130"/>
      <c r="C388" s="130"/>
      <c r="D388" s="130"/>
      <c r="E388" s="130"/>
      <c r="F388" s="130"/>
      <c r="G388" s="130"/>
      <c r="H388" s="130"/>
      <c r="I388" s="130"/>
      <c r="J388" s="130"/>
      <c r="K388" s="130"/>
      <c r="L388" s="131"/>
      <c r="M388" s="132"/>
      <c r="N388" s="133"/>
      <c r="O388" s="133"/>
      <c r="P388" s="133"/>
      <c r="Q388" s="133"/>
      <c r="R388" s="133"/>
      <c r="S388" s="134"/>
      <c r="T388" s="134"/>
      <c r="U388" s="137"/>
      <c r="V388" s="137"/>
      <c r="W388" s="137"/>
      <c r="X388" s="137"/>
      <c r="Y388" s="137"/>
      <c r="Z388" s="137"/>
      <c r="AA388" s="138"/>
      <c r="AB388" s="138"/>
    </row>
    <row r="389" spans="1:28">
      <c r="A389" s="130"/>
      <c r="B389" s="130"/>
      <c r="C389" s="130"/>
      <c r="D389" s="130"/>
      <c r="E389" s="130"/>
      <c r="F389" s="130"/>
      <c r="G389" s="130"/>
      <c r="H389" s="130"/>
      <c r="I389" s="130"/>
      <c r="J389" s="130"/>
      <c r="K389" s="130"/>
      <c r="L389" s="131"/>
      <c r="M389" s="132"/>
      <c r="N389" s="133"/>
      <c r="O389" s="133"/>
      <c r="P389" s="133"/>
      <c r="Q389" s="133"/>
      <c r="R389" s="133"/>
      <c r="S389" s="134"/>
      <c r="T389" s="134"/>
      <c r="U389" s="137"/>
      <c r="V389" s="137"/>
      <c r="W389" s="137"/>
      <c r="X389" s="137"/>
      <c r="Y389" s="137"/>
      <c r="Z389" s="137"/>
      <c r="AA389" s="138"/>
      <c r="AB389" s="138"/>
    </row>
    <row r="390" spans="1:28">
      <c r="A390" s="130"/>
      <c r="B390" s="130"/>
      <c r="C390" s="130"/>
      <c r="D390" s="130"/>
      <c r="E390" s="130"/>
      <c r="F390" s="130"/>
      <c r="G390" s="130"/>
      <c r="H390" s="130"/>
      <c r="I390" s="130"/>
      <c r="J390" s="130"/>
      <c r="K390" s="130"/>
      <c r="L390" s="131"/>
      <c r="M390" s="132"/>
      <c r="N390" s="133"/>
      <c r="O390" s="133"/>
      <c r="P390" s="133"/>
      <c r="Q390" s="133"/>
      <c r="R390" s="133"/>
      <c r="S390" s="134"/>
      <c r="T390" s="134"/>
      <c r="U390" s="137"/>
      <c r="V390" s="137"/>
      <c r="W390" s="137"/>
      <c r="X390" s="137"/>
      <c r="Y390" s="137"/>
      <c r="Z390" s="137"/>
      <c r="AA390" s="138"/>
      <c r="AB390" s="138"/>
    </row>
    <row r="391" spans="1:28">
      <c r="A391" s="130"/>
      <c r="B391" s="130"/>
      <c r="C391" s="130"/>
      <c r="D391" s="130"/>
      <c r="E391" s="130"/>
      <c r="F391" s="130"/>
      <c r="G391" s="130"/>
      <c r="H391" s="130"/>
      <c r="I391" s="130"/>
      <c r="J391" s="130"/>
      <c r="K391" s="130"/>
      <c r="L391" s="131"/>
      <c r="M391" s="132"/>
      <c r="N391" s="133"/>
      <c r="O391" s="133"/>
      <c r="P391" s="133"/>
      <c r="Q391" s="133"/>
      <c r="R391" s="133"/>
      <c r="S391" s="134"/>
      <c r="T391" s="134"/>
      <c r="U391" s="137"/>
      <c r="V391" s="137"/>
      <c r="W391" s="137"/>
      <c r="X391" s="137"/>
      <c r="Y391" s="137"/>
      <c r="Z391" s="137"/>
      <c r="AA391" s="138"/>
      <c r="AB391" s="138"/>
    </row>
    <row r="392" spans="1:28">
      <c r="A392" s="130"/>
      <c r="B392" s="130"/>
      <c r="C392" s="130"/>
      <c r="D392" s="130"/>
      <c r="E392" s="130"/>
      <c r="F392" s="130"/>
      <c r="G392" s="130"/>
      <c r="H392" s="130"/>
      <c r="I392" s="130"/>
      <c r="J392" s="130"/>
      <c r="K392" s="130"/>
      <c r="L392" s="131"/>
      <c r="M392" s="132"/>
      <c r="N392" s="133"/>
      <c r="O392" s="133"/>
      <c r="P392" s="133"/>
      <c r="Q392" s="133"/>
      <c r="R392" s="133"/>
      <c r="S392" s="134"/>
      <c r="T392" s="134"/>
      <c r="U392" s="137"/>
      <c r="V392" s="137"/>
      <c r="W392" s="137"/>
      <c r="X392" s="137"/>
      <c r="Y392" s="137"/>
      <c r="Z392" s="137"/>
      <c r="AA392" s="138"/>
      <c r="AB392" s="138"/>
    </row>
    <row r="393" spans="1:28">
      <c r="A393" s="130"/>
      <c r="B393" s="130"/>
      <c r="C393" s="130"/>
      <c r="D393" s="130"/>
      <c r="E393" s="130"/>
      <c r="F393" s="130"/>
      <c r="G393" s="130"/>
      <c r="H393" s="130"/>
      <c r="I393" s="130"/>
      <c r="J393" s="130"/>
      <c r="K393" s="130"/>
      <c r="L393" s="131"/>
      <c r="M393" s="132"/>
      <c r="N393" s="133"/>
      <c r="O393" s="133"/>
      <c r="P393" s="133"/>
      <c r="Q393" s="133"/>
      <c r="R393" s="133"/>
      <c r="S393" s="134"/>
      <c r="T393" s="134"/>
      <c r="U393" s="137"/>
      <c r="V393" s="137"/>
      <c r="W393" s="137"/>
      <c r="X393" s="137"/>
      <c r="Y393" s="137"/>
      <c r="Z393" s="137"/>
      <c r="AA393" s="138"/>
      <c r="AB393" s="138"/>
    </row>
    <row r="394" spans="1:28">
      <c r="A394" s="130"/>
      <c r="B394" s="130"/>
      <c r="C394" s="130"/>
      <c r="D394" s="130"/>
      <c r="E394" s="130"/>
      <c r="F394" s="130"/>
      <c r="G394" s="130"/>
      <c r="H394" s="130"/>
      <c r="I394" s="130"/>
      <c r="J394" s="130"/>
      <c r="K394" s="130"/>
      <c r="L394" s="131"/>
      <c r="M394" s="132"/>
      <c r="N394" s="133"/>
      <c r="O394" s="133"/>
      <c r="P394" s="133"/>
      <c r="Q394" s="133"/>
      <c r="R394" s="133"/>
      <c r="S394" s="134"/>
      <c r="T394" s="134"/>
      <c r="U394" s="137"/>
      <c r="V394" s="137"/>
      <c r="W394" s="137"/>
      <c r="X394" s="137"/>
      <c r="Y394" s="137"/>
      <c r="Z394" s="137"/>
      <c r="AA394" s="138"/>
      <c r="AB394" s="138"/>
    </row>
    <row r="395" spans="1:28">
      <c r="A395" s="130"/>
      <c r="B395" s="130"/>
      <c r="C395" s="130"/>
      <c r="D395" s="130"/>
      <c r="E395" s="130"/>
      <c r="F395" s="130"/>
      <c r="G395" s="130"/>
      <c r="H395" s="130"/>
      <c r="I395" s="130"/>
      <c r="J395" s="130"/>
      <c r="K395" s="130"/>
      <c r="L395" s="131"/>
      <c r="M395" s="132"/>
      <c r="N395" s="133"/>
      <c r="O395" s="133"/>
      <c r="P395" s="133"/>
      <c r="Q395" s="133"/>
      <c r="R395" s="133"/>
      <c r="S395" s="134"/>
      <c r="T395" s="134"/>
      <c r="U395" s="137"/>
      <c r="V395" s="137"/>
      <c r="W395" s="137"/>
      <c r="X395" s="137"/>
      <c r="Y395" s="137"/>
      <c r="Z395" s="137"/>
      <c r="AA395" s="138"/>
      <c r="AB395" s="138"/>
    </row>
    <row r="396" spans="1:28">
      <c r="A396" s="130"/>
      <c r="B396" s="130"/>
      <c r="C396" s="130"/>
      <c r="D396" s="130"/>
      <c r="E396" s="130"/>
      <c r="F396" s="130"/>
      <c r="G396" s="130"/>
      <c r="H396" s="130"/>
      <c r="I396" s="130"/>
      <c r="J396" s="130"/>
      <c r="K396" s="130"/>
      <c r="L396" s="131"/>
      <c r="M396" s="132"/>
      <c r="N396" s="133"/>
      <c r="O396" s="133"/>
      <c r="P396" s="133"/>
      <c r="Q396" s="133"/>
      <c r="R396" s="133"/>
      <c r="S396" s="134"/>
      <c r="T396" s="134"/>
      <c r="U396" s="137"/>
      <c r="V396" s="137"/>
      <c r="W396" s="137"/>
      <c r="X396" s="137"/>
      <c r="Y396" s="137"/>
      <c r="Z396" s="137"/>
      <c r="AA396" s="138"/>
      <c r="AB396" s="138"/>
    </row>
    <row r="397" spans="1:28">
      <c r="A397" s="130"/>
      <c r="B397" s="130"/>
      <c r="C397" s="130"/>
      <c r="D397" s="130"/>
      <c r="E397" s="130"/>
      <c r="F397" s="130"/>
      <c r="G397" s="130"/>
      <c r="H397" s="130"/>
      <c r="I397" s="130"/>
      <c r="J397" s="130"/>
      <c r="K397" s="130"/>
      <c r="L397" s="131"/>
      <c r="M397" s="132"/>
      <c r="N397" s="133"/>
      <c r="O397" s="133"/>
      <c r="P397" s="133"/>
      <c r="Q397" s="133"/>
      <c r="R397" s="133"/>
      <c r="S397" s="134"/>
      <c r="T397" s="134"/>
      <c r="U397" s="137"/>
      <c r="V397" s="137"/>
      <c r="W397" s="137"/>
      <c r="X397" s="137"/>
      <c r="Y397" s="137"/>
      <c r="Z397" s="137"/>
      <c r="AA397" s="138"/>
      <c r="AB397" s="138"/>
    </row>
    <row r="398" spans="1:28">
      <c r="A398" s="130"/>
      <c r="B398" s="130"/>
      <c r="C398" s="130"/>
      <c r="D398" s="130"/>
      <c r="E398" s="130"/>
      <c r="F398" s="130"/>
      <c r="G398" s="130"/>
      <c r="H398" s="130"/>
      <c r="I398" s="130"/>
      <c r="J398" s="130"/>
      <c r="K398" s="130"/>
      <c r="L398" s="131"/>
      <c r="M398" s="132"/>
      <c r="N398" s="133"/>
      <c r="O398" s="133"/>
      <c r="P398" s="133"/>
      <c r="Q398" s="133"/>
      <c r="R398" s="133"/>
      <c r="S398" s="134"/>
      <c r="T398" s="134"/>
      <c r="U398" s="137"/>
      <c r="V398" s="137"/>
      <c r="W398" s="137"/>
      <c r="X398" s="137"/>
      <c r="Y398" s="137"/>
      <c r="Z398" s="137"/>
      <c r="AA398" s="138"/>
      <c r="AB398" s="138"/>
    </row>
    <row r="399" spans="1:28">
      <c r="A399" s="130"/>
      <c r="B399" s="130"/>
      <c r="C399" s="130"/>
      <c r="D399" s="130"/>
      <c r="E399" s="130"/>
      <c r="F399" s="130"/>
      <c r="G399" s="130"/>
      <c r="H399" s="130"/>
      <c r="I399" s="130"/>
      <c r="J399" s="130"/>
      <c r="K399" s="130"/>
      <c r="L399" s="131"/>
      <c r="M399" s="132"/>
      <c r="N399" s="133"/>
      <c r="O399" s="133"/>
      <c r="P399" s="133"/>
      <c r="Q399" s="133"/>
      <c r="R399" s="133"/>
      <c r="S399" s="134"/>
      <c r="T399" s="134"/>
      <c r="U399" s="137"/>
      <c r="V399" s="137"/>
      <c r="W399" s="137"/>
      <c r="X399" s="137"/>
      <c r="Y399" s="137"/>
      <c r="Z399" s="137"/>
      <c r="AA399" s="138"/>
      <c r="AB399" s="138"/>
    </row>
    <row r="400" spans="1:28">
      <c r="A400" s="130"/>
      <c r="B400" s="130"/>
      <c r="C400" s="130"/>
      <c r="D400" s="130"/>
      <c r="E400" s="130"/>
      <c r="F400" s="130"/>
      <c r="G400" s="130"/>
      <c r="H400" s="130"/>
      <c r="I400" s="130"/>
      <c r="J400" s="130"/>
      <c r="K400" s="130"/>
      <c r="L400" s="131"/>
      <c r="M400" s="132"/>
      <c r="N400" s="133"/>
      <c r="O400" s="133"/>
      <c r="P400" s="133"/>
      <c r="Q400" s="133"/>
      <c r="R400" s="133"/>
      <c r="S400" s="134"/>
      <c r="T400" s="134"/>
      <c r="U400" s="137"/>
      <c r="V400" s="137"/>
      <c r="W400" s="137"/>
      <c r="X400" s="137"/>
      <c r="Y400" s="137"/>
      <c r="Z400" s="137"/>
      <c r="AA400" s="138"/>
      <c r="AB400" s="138"/>
    </row>
    <row r="401" spans="1:28">
      <c r="A401" s="130"/>
      <c r="B401" s="130"/>
      <c r="C401" s="130"/>
      <c r="D401" s="130"/>
      <c r="E401" s="130"/>
      <c r="F401" s="130"/>
      <c r="G401" s="130"/>
      <c r="H401" s="130"/>
      <c r="I401" s="130"/>
      <c r="J401" s="130"/>
      <c r="K401" s="130"/>
      <c r="L401" s="131"/>
      <c r="M401" s="132"/>
      <c r="N401" s="133"/>
      <c r="O401" s="133"/>
      <c r="P401" s="133"/>
      <c r="Q401" s="133"/>
      <c r="R401" s="133"/>
      <c r="S401" s="134"/>
      <c r="T401" s="134"/>
      <c r="U401" s="137"/>
      <c r="V401" s="137"/>
      <c r="W401" s="137"/>
      <c r="X401" s="137"/>
      <c r="Y401" s="137"/>
      <c r="Z401" s="137"/>
      <c r="AA401" s="138"/>
      <c r="AB401" s="138"/>
    </row>
    <row r="402" spans="1:28">
      <c r="A402" s="130"/>
      <c r="B402" s="130"/>
      <c r="C402" s="130"/>
      <c r="D402" s="130"/>
      <c r="E402" s="130"/>
      <c r="F402" s="130"/>
      <c r="G402" s="130"/>
      <c r="H402" s="130"/>
      <c r="I402" s="130"/>
      <c r="J402" s="130"/>
      <c r="K402" s="130"/>
      <c r="L402" s="131"/>
      <c r="M402" s="132"/>
      <c r="N402" s="133"/>
      <c r="O402" s="133"/>
      <c r="P402" s="133"/>
      <c r="Q402" s="133"/>
      <c r="R402" s="133"/>
      <c r="S402" s="134"/>
      <c r="T402" s="134"/>
      <c r="U402" s="137"/>
      <c r="V402" s="137"/>
      <c r="W402" s="137"/>
      <c r="X402" s="137"/>
      <c r="Y402" s="137"/>
      <c r="Z402" s="137"/>
      <c r="AA402" s="138"/>
      <c r="AB402" s="138"/>
    </row>
    <row r="403" spans="1:28">
      <c r="A403" s="130"/>
      <c r="B403" s="130"/>
      <c r="C403" s="130"/>
      <c r="D403" s="130"/>
      <c r="E403" s="130"/>
      <c r="F403" s="130"/>
      <c r="G403" s="130"/>
      <c r="H403" s="130"/>
      <c r="I403" s="130"/>
      <c r="J403" s="130"/>
      <c r="K403" s="130"/>
      <c r="L403" s="131"/>
      <c r="M403" s="132"/>
      <c r="N403" s="133"/>
      <c r="O403" s="133"/>
      <c r="P403" s="133"/>
      <c r="Q403" s="133"/>
      <c r="R403" s="133"/>
      <c r="S403" s="134"/>
      <c r="T403" s="134"/>
      <c r="U403" s="137"/>
      <c r="V403" s="137"/>
      <c r="W403" s="137"/>
      <c r="X403" s="137"/>
      <c r="Y403" s="137"/>
      <c r="Z403" s="137"/>
      <c r="AA403" s="138"/>
      <c r="AB403" s="138"/>
    </row>
    <row r="404" spans="1:28">
      <c r="A404" s="130"/>
      <c r="B404" s="130"/>
      <c r="C404" s="130"/>
      <c r="D404" s="130"/>
      <c r="E404" s="130"/>
      <c r="F404" s="130"/>
      <c r="G404" s="130"/>
      <c r="H404" s="130"/>
      <c r="I404" s="130"/>
      <c r="J404" s="130"/>
      <c r="K404" s="130"/>
      <c r="L404" s="131"/>
      <c r="M404" s="132"/>
      <c r="N404" s="133"/>
      <c r="O404" s="133"/>
      <c r="P404" s="133"/>
      <c r="Q404" s="133"/>
      <c r="R404" s="133"/>
      <c r="S404" s="134"/>
      <c r="T404" s="134"/>
      <c r="U404" s="137"/>
      <c r="V404" s="137"/>
      <c r="W404" s="137"/>
      <c r="X404" s="137"/>
      <c r="Y404" s="137"/>
      <c r="Z404" s="137"/>
      <c r="AA404" s="138"/>
      <c r="AB404" s="138"/>
    </row>
    <row r="405" spans="1:28">
      <c r="A405" s="130"/>
      <c r="B405" s="130"/>
      <c r="C405" s="130"/>
      <c r="D405" s="130"/>
      <c r="E405" s="130"/>
      <c r="F405" s="130"/>
      <c r="G405" s="130"/>
      <c r="H405" s="130"/>
      <c r="I405" s="130"/>
      <c r="J405" s="130"/>
      <c r="K405" s="130"/>
      <c r="L405" s="131"/>
      <c r="M405" s="132"/>
      <c r="N405" s="133"/>
      <c r="O405" s="133"/>
      <c r="P405" s="133"/>
      <c r="Q405" s="133"/>
      <c r="R405" s="133"/>
      <c r="S405" s="134"/>
      <c r="T405" s="134"/>
      <c r="U405" s="137"/>
      <c r="V405" s="137"/>
      <c r="W405" s="137"/>
      <c r="X405" s="137"/>
      <c r="Y405" s="137"/>
      <c r="Z405" s="137"/>
      <c r="AA405" s="138"/>
      <c r="AB405" s="138"/>
    </row>
    <row r="406" spans="1:28">
      <c r="A406" s="130"/>
      <c r="B406" s="130"/>
      <c r="C406" s="130"/>
      <c r="D406" s="130"/>
      <c r="E406" s="130"/>
      <c r="F406" s="130"/>
      <c r="G406" s="130"/>
      <c r="H406" s="130"/>
      <c r="I406" s="130"/>
      <c r="J406" s="130"/>
      <c r="K406" s="130"/>
      <c r="L406" s="131"/>
      <c r="M406" s="132"/>
      <c r="N406" s="133"/>
      <c r="O406" s="133"/>
      <c r="P406" s="133"/>
      <c r="Q406" s="133"/>
      <c r="R406" s="133"/>
      <c r="S406" s="134"/>
      <c r="T406" s="134"/>
      <c r="U406" s="137"/>
      <c r="V406" s="137"/>
      <c r="W406" s="137"/>
      <c r="X406" s="137"/>
      <c r="Y406" s="137"/>
      <c r="Z406" s="137"/>
      <c r="AA406" s="138"/>
      <c r="AB406" s="138"/>
    </row>
    <row r="407" spans="1:28">
      <c r="A407" s="130"/>
      <c r="B407" s="130"/>
      <c r="C407" s="130"/>
      <c r="D407" s="130"/>
      <c r="E407" s="130"/>
      <c r="F407" s="130"/>
      <c r="G407" s="130"/>
      <c r="H407" s="130"/>
      <c r="I407" s="130"/>
      <c r="J407" s="130"/>
      <c r="K407" s="130"/>
      <c r="L407" s="131"/>
      <c r="M407" s="132"/>
      <c r="N407" s="133"/>
      <c r="O407" s="133"/>
      <c r="P407" s="133"/>
      <c r="Q407" s="133"/>
      <c r="R407" s="133"/>
      <c r="S407" s="134"/>
      <c r="T407" s="134"/>
      <c r="U407" s="137"/>
      <c r="V407" s="137"/>
      <c r="W407" s="137"/>
      <c r="X407" s="137"/>
      <c r="Y407" s="137"/>
      <c r="Z407" s="137"/>
      <c r="AA407" s="138"/>
      <c r="AB407" s="138"/>
    </row>
    <row r="408" spans="1:28">
      <c r="A408" s="130"/>
      <c r="B408" s="130"/>
      <c r="C408" s="130"/>
      <c r="D408" s="130"/>
      <c r="E408" s="130"/>
      <c r="F408" s="130"/>
      <c r="G408" s="130"/>
      <c r="H408" s="130"/>
      <c r="I408" s="130"/>
      <c r="J408" s="130"/>
      <c r="K408" s="130"/>
      <c r="L408" s="131"/>
      <c r="M408" s="132"/>
      <c r="N408" s="133"/>
      <c r="O408" s="133"/>
      <c r="P408" s="133"/>
      <c r="Q408" s="133"/>
      <c r="R408" s="133"/>
      <c r="S408" s="134"/>
      <c r="T408" s="134"/>
      <c r="U408" s="137"/>
      <c r="V408" s="137"/>
      <c r="W408" s="137"/>
      <c r="X408" s="137"/>
      <c r="Y408" s="137"/>
      <c r="Z408" s="137"/>
      <c r="AA408" s="138"/>
      <c r="AB408" s="138"/>
    </row>
    <row r="409" spans="1:28">
      <c r="A409" s="130"/>
      <c r="B409" s="130"/>
      <c r="C409" s="130"/>
      <c r="D409" s="130"/>
      <c r="E409" s="130"/>
      <c r="F409" s="130"/>
      <c r="G409" s="130"/>
      <c r="H409" s="130"/>
      <c r="I409" s="130"/>
      <c r="J409" s="130"/>
      <c r="K409" s="130"/>
      <c r="L409" s="131"/>
      <c r="M409" s="132"/>
      <c r="N409" s="133"/>
      <c r="O409" s="133"/>
      <c r="P409" s="133"/>
      <c r="Q409" s="133"/>
      <c r="R409" s="133"/>
      <c r="S409" s="134"/>
      <c r="T409" s="134"/>
      <c r="U409" s="137"/>
      <c r="V409" s="137"/>
      <c r="W409" s="137"/>
      <c r="X409" s="137"/>
      <c r="Y409" s="137"/>
      <c r="Z409" s="137"/>
      <c r="AA409" s="138"/>
      <c r="AB409" s="138"/>
    </row>
    <row r="410" spans="1:28">
      <c r="A410" s="130"/>
      <c r="B410" s="130"/>
      <c r="C410" s="130"/>
      <c r="D410" s="130"/>
      <c r="E410" s="130"/>
      <c r="F410" s="130"/>
      <c r="G410" s="130"/>
      <c r="H410" s="130"/>
      <c r="I410" s="130"/>
      <c r="J410" s="130"/>
      <c r="K410" s="130"/>
      <c r="L410" s="131"/>
      <c r="M410" s="132"/>
      <c r="N410" s="133"/>
      <c r="O410" s="133"/>
      <c r="P410" s="133"/>
      <c r="Q410" s="133"/>
      <c r="R410" s="133"/>
      <c r="S410" s="134"/>
      <c r="T410" s="134"/>
      <c r="U410" s="137"/>
      <c r="V410" s="137"/>
      <c r="W410" s="137"/>
      <c r="X410" s="137"/>
      <c r="Y410" s="137"/>
      <c r="Z410" s="137"/>
      <c r="AA410" s="138"/>
      <c r="AB410" s="138"/>
    </row>
    <row r="411" spans="1:28">
      <c r="A411" s="130"/>
      <c r="B411" s="130"/>
      <c r="C411" s="130"/>
      <c r="D411" s="130"/>
      <c r="E411" s="130"/>
      <c r="F411" s="130"/>
      <c r="G411" s="130"/>
      <c r="H411" s="130"/>
      <c r="I411" s="130"/>
      <c r="J411" s="130"/>
      <c r="K411" s="130"/>
      <c r="L411" s="131"/>
      <c r="M411" s="132"/>
      <c r="N411" s="133"/>
      <c r="O411" s="133"/>
      <c r="P411" s="133"/>
      <c r="Q411" s="133"/>
      <c r="R411" s="133"/>
      <c r="S411" s="134"/>
      <c r="T411" s="134"/>
      <c r="U411" s="137"/>
      <c r="V411" s="137"/>
      <c r="W411" s="137"/>
      <c r="X411" s="137"/>
      <c r="Y411" s="137"/>
      <c r="Z411" s="137"/>
      <c r="AA411" s="138"/>
      <c r="AB411" s="138"/>
    </row>
    <row r="412" spans="1:28">
      <c r="A412" s="130"/>
      <c r="B412" s="130"/>
      <c r="C412" s="130"/>
      <c r="D412" s="130"/>
      <c r="E412" s="130"/>
      <c r="F412" s="130"/>
      <c r="G412" s="130"/>
      <c r="H412" s="130"/>
      <c r="I412" s="130"/>
      <c r="J412" s="130"/>
      <c r="K412" s="130"/>
      <c r="L412" s="131"/>
      <c r="M412" s="132"/>
      <c r="N412" s="133"/>
      <c r="O412" s="133"/>
      <c r="P412" s="133"/>
      <c r="Q412" s="133"/>
      <c r="R412" s="133"/>
      <c r="S412" s="134"/>
      <c r="T412" s="134"/>
      <c r="U412" s="137"/>
      <c r="V412" s="137"/>
      <c r="W412" s="137"/>
      <c r="X412" s="137"/>
      <c r="Y412" s="137"/>
      <c r="Z412" s="137"/>
      <c r="AA412" s="138"/>
      <c r="AB412" s="138"/>
    </row>
    <row r="413" spans="1:28">
      <c r="A413" s="130"/>
      <c r="B413" s="130"/>
      <c r="C413" s="130"/>
      <c r="D413" s="130"/>
      <c r="E413" s="130"/>
      <c r="F413" s="130"/>
      <c r="G413" s="130"/>
      <c r="H413" s="130"/>
      <c r="I413" s="130"/>
      <c r="J413" s="130"/>
      <c r="K413" s="130"/>
      <c r="L413" s="131"/>
      <c r="M413" s="132"/>
      <c r="N413" s="133"/>
      <c r="O413" s="133"/>
      <c r="P413" s="133"/>
      <c r="Q413" s="133"/>
      <c r="R413" s="133"/>
      <c r="S413" s="134"/>
      <c r="T413" s="134"/>
      <c r="U413" s="137"/>
      <c r="V413" s="137"/>
      <c r="W413" s="137"/>
      <c r="X413" s="137"/>
      <c r="Y413" s="137"/>
      <c r="Z413" s="137"/>
      <c r="AA413" s="138"/>
      <c r="AB413" s="138"/>
    </row>
    <row r="414" spans="1:28">
      <c r="A414" s="130"/>
      <c r="B414" s="130"/>
      <c r="C414" s="130"/>
      <c r="D414" s="130"/>
      <c r="E414" s="130"/>
      <c r="F414" s="130"/>
      <c r="G414" s="130"/>
      <c r="H414" s="130"/>
      <c r="I414" s="130"/>
      <c r="J414" s="130"/>
      <c r="K414" s="130"/>
      <c r="L414" s="131"/>
      <c r="M414" s="132"/>
      <c r="N414" s="133"/>
      <c r="O414" s="133"/>
      <c r="P414" s="133"/>
      <c r="Q414" s="133"/>
      <c r="R414" s="133"/>
      <c r="S414" s="134"/>
      <c r="T414" s="134"/>
      <c r="U414" s="137"/>
      <c r="V414" s="137"/>
      <c r="W414" s="137"/>
      <c r="X414" s="137"/>
      <c r="Y414" s="137"/>
      <c r="Z414" s="137"/>
      <c r="AA414" s="138"/>
      <c r="AB414" s="138"/>
    </row>
    <row r="415" spans="1:28">
      <c r="A415" s="130"/>
      <c r="B415" s="130"/>
      <c r="C415" s="130"/>
      <c r="D415" s="130"/>
      <c r="E415" s="130"/>
      <c r="F415" s="130"/>
      <c r="G415" s="130"/>
      <c r="H415" s="130"/>
      <c r="I415" s="130"/>
      <c r="J415" s="130"/>
      <c r="K415" s="130"/>
      <c r="L415" s="131"/>
      <c r="M415" s="132"/>
      <c r="N415" s="133"/>
      <c r="O415" s="133"/>
      <c r="P415" s="133"/>
      <c r="Q415" s="133"/>
      <c r="R415" s="133"/>
      <c r="S415" s="134"/>
      <c r="T415" s="134"/>
      <c r="U415" s="137"/>
      <c r="V415" s="137"/>
      <c r="W415" s="137"/>
      <c r="X415" s="137"/>
      <c r="Y415" s="137"/>
      <c r="Z415" s="137"/>
      <c r="AA415" s="138"/>
      <c r="AB415" s="138"/>
    </row>
    <row r="416" spans="1:28">
      <c r="A416" s="130"/>
      <c r="B416" s="130"/>
      <c r="C416" s="130"/>
      <c r="D416" s="130"/>
      <c r="E416" s="130"/>
      <c r="F416" s="130"/>
      <c r="G416" s="130"/>
      <c r="H416" s="130"/>
      <c r="I416" s="130"/>
      <c r="J416" s="130"/>
      <c r="K416" s="130"/>
      <c r="L416" s="131"/>
      <c r="M416" s="132"/>
      <c r="N416" s="133"/>
      <c r="O416" s="133"/>
      <c r="P416" s="133"/>
      <c r="Q416" s="133"/>
      <c r="R416" s="133"/>
      <c r="S416" s="134"/>
      <c r="T416" s="134"/>
      <c r="U416" s="137"/>
      <c r="V416" s="137"/>
      <c r="W416" s="137"/>
      <c r="X416" s="137"/>
      <c r="Y416" s="137"/>
      <c r="Z416" s="137"/>
      <c r="AA416" s="138"/>
      <c r="AB416" s="138"/>
    </row>
    <row r="417" spans="1:28">
      <c r="A417" s="130"/>
      <c r="B417" s="130"/>
      <c r="C417" s="130"/>
      <c r="D417" s="130"/>
      <c r="E417" s="130"/>
      <c r="F417" s="130"/>
      <c r="G417" s="130"/>
      <c r="H417" s="130"/>
      <c r="I417" s="130"/>
      <c r="J417" s="130"/>
      <c r="K417" s="130"/>
      <c r="L417" s="131"/>
      <c r="M417" s="132"/>
      <c r="N417" s="133"/>
      <c r="O417" s="133"/>
      <c r="P417" s="133"/>
      <c r="Q417" s="133"/>
      <c r="R417" s="133"/>
      <c r="S417" s="134"/>
      <c r="T417" s="134"/>
      <c r="U417" s="137"/>
      <c r="V417" s="137"/>
      <c r="W417" s="137"/>
      <c r="X417" s="137"/>
      <c r="Y417" s="137"/>
      <c r="Z417" s="137"/>
      <c r="AA417" s="138"/>
      <c r="AB417" s="138"/>
    </row>
    <row r="418" spans="1:28">
      <c r="A418" s="130"/>
      <c r="B418" s="130"/>
      <c r="C418" s="130"/>
      <c r="D418" s="130"/>
      <c r="E418" s="130"/>
      <c r="F418" s="130"/>
      <c r="G418" s="130"/>
      <c r="H418" s="130"/>
      <c r="I418" s="130"/>
      <c r="J418" s="130"/>
      <c r="K418" s="130"/>
      <c r="L418" s="131"/>
      <c r="M418" s="132"/>
      <c r="N418" s="133"/>
      <c r="O418" s="133"/>
      <c r="P418" s="133"/>
      <c r="Q418" s="133"/>
      <c r="R418" s="133"/>
      <c r="S418" s="134"/>
      <c r="T418" s="134"/>
      <c r="U418" s="137"/>
      <c r="V418" s="137"/>
      <c r="W418" s="137"/>
      <c r="X418" s="137"/>
      <c r="Y418" s="137"/>
      <c r="Z418" s="137"/>
      <c r="AA418" s="138"/>
      <c r="AB418" s="138"/>
    </row>
    <row r="419" spans="1:28">
      <c r="A419" s="130"/>
      <c r="B419" s="130"/>
      <c r="C419" s="130"/>
      <c r="D419" s="130"/>
      <c r="E419" s="130"/>
      <c r="F419" s="130"/>
      <c r="G419" s="130"/>
      <c r="H419" s="130"/>
      <c r="I419" s="130"/>
      <c r="J419" s="130"/>
      <c r="K419" s="130"/>
      <c r="L419" s="131"/>
      <c r="M419" s="132"/>
      <c r="N419" s="133"/>
      <c r="O419" s="133"/>
      <c r="P419" s="133"/>
      <c r="Q419" s="133"/>
      <c r="R419" s="133"/>
      <c r="S419" s="134"/>
      <c r="T419" s="134"/>
      <c r="U419" s="137"/>
      <c r="V419" s="137"/>
      <c r="W419" s="137"/>
      <c r="X419" s="137"/>
      <c r="Y419" s="137"/>
      <c r="Z419" s="137"/>
      <c r="AA419" s="138"/>
      <c r="AB419" s="138"/>
    </row>
    <row r="420" spans="1:28">
      <c r="A420" s="130"/>
      <c r="B420" s="130"/>
      <c r="C420" s="130"/>
      <c r="D420" s="130"/>
      <c r="E420" s="130"/>
      <c r="F420" s="130"/>
      <c r="G420" s="130"/>
      <c r="H420" s="130"/>
      <c r="I420" s="130"/>
      <c r="J420" s="130"/>
      <c r="K420" s="130"/>
      <c r="L420" s="131"/>
      <c r="M420" s="132"/>
      <c r="N420" s="133"/>
      <c r="O420" s="133"/>
      <c r="P420" s="133"/>
      <c r="Q420" s="133"/>
      <c r="R420" s="133"/>
      <c r="S420" s="134"/>
      <c r="T420" s="134"/>
      <c r="U420" s="137"/>
      <c r="V420" s="137"/>
      <c r="W420" s="137"/>
      <c r="X420" s="137"/>
      <c r="Y420" s="137"/>
      <c r="Z420" s="137"/>
      <c r="AA420" s="138"/>
      <c r="AB420" s="138"/>
    </row>
    <row r="421" spans="1:28">
      <c r="A421" s="130"/>
      <c r="B421" s="130"/>
      <c r="C421" s="130"/>
      <c r="D421" s="130"/>
      <c r="E421" s="130"/>
      <c r="F421" s="130"/>
      <c r="G421" s="130"/>
      <c r="H421" s="130"/>
      <c r="I421" s="130"/>
      <c r="J421" s="130"/>
      <c r="K421" s="130"/>
      <c r="L421" s="131"/>
      <c r="M421" s="132"/>
      <c r="N421" s="133"/>
      <c r="O421" s="133"/>
      <c r="P421" s="133"/>
      <c r="Q421" s="133"/>
      <c r="R421" s="133"/>
      <c r="S421" s="134"/>
      <c r="T421" s="134"/>
      <c r="U421" s="137"/>
      <c r="V421" s="137"/>
      <c r="W421" s="137"/>
      <c r="X421" s="137"/>
      <c r="Y421" s="137"/>
      <c r="Z421" s="137"/>
      <c r="AA421" s="138"/>
      <c r="AB421" s="138"/>
    </row>
    <row r="422" spans="1:28">
      <c r="A422" s="130"/>
      <c r="B422" s="130"/>
      <c r="C422" s="130"/>
      <c r="D422" s="130"/>
      <c r="E422" s="130"/>
      <c r="F422" s="130"/>
      <c r="G422" s="130"/>
      <c r="H422" s="130"/>
      <c r="I422" s="130"/>
      <c r="J422" s="130"/>
      <c r="K422" s="130"/>
      <c r="L422" s="131"/>
      <c r="M422" s="132"/>
      <c r="N422" s="133"/>
      <c r="O422" s="133"/>
      <c r="P422" s="133"/>
      <c r="Q422" s="133"/>
      <c r="R422" s="133"/>
      <c r="S422" s="134"/>
      <c r="T422" s="134"/>
      <c r="U422" s="137"/>
      <c r="V422" s="137"/>
      <c r="W422" s="137"/>
      <c r="X422" s="137"/>
      <c r="Y422" s="137"/>
      <c r="Z422" s="137"/>
      <c r="AA422" s="138"/>
      <c r="AB422" s="138"/>
    </row>
    <row r="423" spans="1:28">
      <c r="A423" s="130"/>
      <c r="B423" s="130"/>
      <c r="C423" s="130"/>
      <c r="D423" s="130"/>
      <c r="E423" s="130"/>
      <c r="F423" s="130"/>
      <c r="G423" s="130"/>
      <c r="H423" s="130"/>
      <c r="I423" s="130"/>
      <c r="J423" s="130"/>
      <c r="K423" s="130"/>
      <c r="L423" s="131"/>
      <c r="M423" s="132"/>
      <c r="N423" s="133"/>
      <c r="O423" s="133"/>
      <c r="P423" s="133"/>
      <c r="Q423" s="133"/>
      <c r="R423" s="133"/>
      <c r="S423" s="134"/>
      <c r="T423" s="134"/>
      <c r="U423" s="137"/>
      <c r="V423" s="137"/>
      <c r="W423" s="137"/>
      <c r="X423" s="137"/>
      <c r="Y423" s="137"/>
      <c r="Z423" s="137"/>
      <c r="AA423" s="138"/>
      <c r="AB423" s="138"/>
    </row>
    <row r="424" spans="1:28">
      <c r="A424" s="130"/>
      <c r="B424" s="130"/>
      <c r="C424" s="130"/>
      <c r="D424" s="130"/>
      <c r="E424" s="130"/>
      <c r="F424" s="130"/>
      <c r="G424" s="130"/>
      <c r="H424" s="130"/>
      <c r="I424" s="130"/>
      <c r="J424" s="130"/>
      <c r="K424" s="130"/>
      <c r="L424" s="131"/>
      <c r="M424" s="132"/>
      <c r="N424" s="133"/>
      <c r="O424" s="133"/>
      <c r="P424" s="133"/>
      <c r="Q424" s="133"/>
      <c r="R424" s="133"/>
      <c r="S424" s="134"/>
      <c r="T424" s="134"/>
      <c r="U424" s="137"/>
      <c r="V424" s="137"/>
      <c r="W424" s="137"/>
      <c r="X424" s="137"/>
      <c r="Y424" s="137"/>
      <c r="Z424" s="137"/>
      <c r="AA424" s="138"/>
      <c r="AB424" s="138"/>
    </row>
    <row r="425" spans="1:28">
      <c r="A425" s="130"/>
      <c r="B425" s="130"/>
      <c r="C425" s="130"/>
      <c r="D425" s="130"/>
      <c r="E425" s="130"/>
      <c r="F425" s="130"/>
      <c r="G425" s="130"/>
      <c r="H425" s="130"/>
      <c r="I425" s="130"/>
      <c r="J425" s="130"/>
      <c r="K425" s="130"/>
      <c r="L425" s="131"/>
      <c r="M425" s="132"/>
      <c r="N425" s="133"/>
      <c r="O425" s="133"/>
      <c r="P425" s="133"/>
      <c r="Q425" s="133"/>
      <c r="R425" s="133"/>
      <c r="S425" s="134"/>
      <c r="T425" s="134"/>
      <c r="U425" s="137"/>
      <c r="V425" s="137"/>
      <c r="W425" s="137"/>
      <c r="X425" s="137"/>
      <c r="Y425" s="137"/>
      <c r="Z425" s="137"/>
      <c r="AA425" s="138"/>
      <c r="AB425" s="138"/>
    </row>
    <row r="426" spans="1:28">
      <c r="A426" s="130"/>
      <c r="B426" s="130"/>
      <c r="C426" s="130"/>
      <c r="D426" s="130"/>
      <c r="E426" s="130"/>
      <c r="F426" s="130"/>
      <c r="G426" s="130"/>
      <c r="H426" s="130"/>
      <c r="I426" s="130"/>
      <c r="J426" s="130"/>
      <c r="K426" s="130"/>
      <c r="L426" s="131"/>
      <c r="M426" s="132"/>
      <c r="N426" s="133"/>
      <c r="O426" s="133"/>
      <c r="P426" s="133"/>
      <c r="Q426" s="133"/>
      <c r="R426" s="133"/>
      <c r="S426" s="134"/>
      <c r="T426" s="134"/>
      <c r="U426" s="137"/>
      <c r="V426" s="137"/>
      <c r="W426" s="137"/>
      <c r="X426" s="137"/>
      <c r="Y426" s="137"/>
      <c r="Z426" s="137"/>
      <c r="AA426" s="138"/>
      <c r="AB426" s="138"/>
    </row>
    <row r="427" spans="1:28">
      <c r="A427" s="130"/>
      <c r="B427" s="130"/>
      <c r="C427" s="130"/>
      <c r="D427" s="130"/>
      <c r="E427" s="130"/>
      <c r="F427" s="130"/>
      <c r="G427" s="130"/>
      <c r="H427" s="130"/>
      <c r="I427" s="130"/>
      <c r="J427" s="130"/>
      <c r="K427" s="130"/>
      <c r="L427" s="131"/>
      <c r="M427" s="132"/>
      <c r="N427" s="133"/>
      <c r="O427" s="133"/>
      <c r="P427" s="133"/>
      <c r="Q427" s="133"/>
      <c r="R427" s="133"/>
      <c r="S427" s="134"/>
      <c r="T427" s="134"/>
      <c r="U427" s="137"/>
      <c r="V427" s="137"/>
      <c r="W427" s="137"/>
      <c r="X427" s="137"/>
      <c r="Y427" s="137"/>
      <c r="Z427" s="137"/>
      <c r="AA427" s="138"/>
      <c r="AB427" s="138"/>
    </row>
    <row r="428" spans="1:28">
      <c r="A428" s="130"/>
      <c r="B428" s="130"/>
      <c r="C428" s="130"/>
      <c r="D428" s="130"/>
      <c r="E428" s="130"/>
      <c r="F428" s="130"/>
      <c r="G428" s="130"/>
      <c r="H428" s="130"/>
      <c r="I428" s="130"/>
      <c r="J428" s="130"/>
      <c r="K428" s="130"/>
      <c r="L428" s="131"/>
      <c r="M428" s="132"/>
      <c r="N428" s="133"/>
      <c r="O428" s="133"/>
      <c r="P428" s="133"/>
      <c r="Q428" s="133"/>
      <c r="R428" s="133"/>
      <c r="S428" s="134"/>
      <c r="T428" s="134"/>
      <c r="U428" s="137"/>
      <c r="V428" s="137"/>
      <c r="W428" s="137"/>
      <c r="X428" s="137"/>
      <c r="Y428" s="137"/>
      <c r="Z428" s="137"/>
      <c r="AA428" s="138"/>
      <c r="AB428" s="138"/>
    </row>
    <row r="429" spans="1:28">
      <c r="A429" s="130"/>
      <c r="B429" s="130"/>
      <c r="C429" s="130"/>
      <c r="D429" s="130"/>
      <c r="E429" s="130"/>
      <c r="F429" s="130"/>
      <c r="G429" s="130"/>
      <c r="H429" s="130"/>
      <c r="I429" s="130"/>
      <c r="J429" s="130"/>
      <c r="K429" s="130"/>
      <c r="L429" s="131"/>
      <c r="M429" s="132"/>
      <c r="N429" s="133"/>
      <c r="O429" s="133"/>
      <c r="P429" s="133"/>
      <c r="Q429" s="133"/>
      <c r="R429" s="133"/>
      <c r="S429" s="134"/>
      <c r="T429" s="134"/>
      <c r="U429" s="137"/>
      <c r="V429" s="137"/>
      <c r="W429" s="137"/>
      <c r="X429" s="137"/>
      <c r="Y429" s="137"/>
      <c r="Z429" s="137"/>
      <c r="AA429" s="138"/>
      <c r="AB429" s="138"/>
    </row>
    <row r="430" spans="1:28">
      <c r="A430" s="130"/>
      <c r="B430" s="130"/>
      <c r="C430" s="130"/>
      <c r="D430" s="130"/>
      <c r="E430" s="130"/>
      <c r="F430" s="130"/>
      <c r="G430" s="130"/>
      <c r="H430" s="130"/>
      <c r="I430" s="130"/>
      <c r="J430" s="130"/>
      <c r="K430" s="130"/>
      <c r="L430" s="131"/>
      <c r="M430" s="132"/>
      <c r="N430" s="133"/>
      <c r="O430" s="133"/>
      <c r="P430" s="133"/>
      <c r="Q430" s="133"/>
      <c r="R430" s="133"/>
      <c r="S430" s="134"/>
      <c r="T430" s="134"/>
      <c r="U430" s="137"/>
      <c r="V430" s="137"/>
      <c r="W430" s="137"/>
      <c r="X430" s="137"/>
      <c r="Y430" s="137"/>
      <c r="Z430" s="137"/>
      <c r="AA430" s="138"/>
      <c r="AB430" s="138"/>
    </row>
    <row r="431" spans="1:28">
      <c r="A431" s="130"/>
      <c r="B431" s="130"/>
      <c r="C431" s="130"/>
      <c r="D431" s="130"/>
      <c r="E431" s="130"/>
      <c r="F431" s="130"/>
      <c r="G431" s="130"/>
      <c r="H431" s="130"/>
      <c r="I431" s="130"/>
      <c r="J431" s="130"/>
      <c r="K431" s="130"/>
      <c r="L431" s="131"/>
      <c r="M431" s="132"/>
      <c r="N431" s="133"/>
      <c r="O431" s="133"/>
      <c r="P431" s="133"/>
      <c r="Q431" s="133"/>
      <c r="R431" s="133"/>
      <c r="S431" s="134"/>
      <c r="T431" s="134"/>
      <c r="U431" s="137"/>
      <c r="V431" s="137"/>
      <c r="W431" s="137"/>
      <c r="X431" s="137"/>
      <c r="Y431" s="137"/>
      <c r="Z431" s="137"/>
      <c r="AA431" s="138"/>
      <c r="AB431" s="138"/>
    </row>
    <row r="432" spans="1:28">
      <c r="A432" s="130"/>
      <c r="B432" s="130"/>
      <c r="C432" s="130"/>
      <c r="D432" s="130"/>
      <c r="E432" s="130"/>
      <c r="F432" s="130"/>
      <c r="G432" s="130"/>
      <c r="H432" s="130"/>
      <c r="I432" s="130"/>
      <c r="J432" s="130"/>
      <c r="K432" s="130"/>
      <c r="L432" s="131"/>
      <c r="M432" s="132"/>
      <c r="N432" s="133"/>
      <c r="O432" s="133"/>
      <c r="P432" s="133"/>
      <c r="Q432" s="133"/>
      <c r="R432" s="133"/>
      <c r="S432" s="134"/>
      <c r="T432" s="134"/>
      <c r="U432" s="137"/>
      <c r="V432" s="137"/>
      <c r="W432" s="137"/>
      <c r="X432" s="137"/>
      <c r="Y432" s="137"/>
      <c r="Z432" s="137"/>
      <c r="AA432" s="138"/>
      <c r="AB432" s="138"/>
    </row>
    <row r="433" spans="1:28">
      <c r="A433" s="130"/>
      <c r="B433" s="130"/>
      <c r="C433" s="130"/>
      <c r="D433" s="130"/>
      <c r="E433" s="130"/>
      <c r="F433" s="130"/>
      <c r="G433" s="130"/>
      <c r="H433" s="130"/>
      <c r="I433" s="130"/>
      <c r="J433" s="130"/>
      <c r="K433" s="130"/>
      <c r="L433" s="131"/>
      <c r="M433" s="132"/>
      <c r="N433" s="133"/>
      <c r="O433" s="133"/>
      <c r="P433" s="133"/>
      <c r="Q433" s="133"/>
      <c r="R433" s="133"/>
      <c r="S433" s="134"/>
      <c r="T433" s="134"/>
      <c r="U433" s="137"/>
      <c r="V433" s="137"/>
      <c r="W433" s="137"/>
      <c r="X433" s="137"/>
      <c r="Y433" s="137"/>
      <c r="Z433" s="137"/>
      <c r="AA433" s="138"/>
      <c r="AB433" s="138"/>
    </row>
    <row r="434" spans="1:28">
      <c r="A434" s="130"/>
      <c r="B434" s="130"/>
      <c r="C434" s="130"/>
      <c r="D434" s="130"/>
      <c r="E434" s="130"/>
      <c r="F434" s="130"/>
      <c r="G434" s="130"/>
      <c r="H434" s="130"/>
      <c r="I434" s="130"/>
      <c r="J434" s="130"/>
      <c r="K434" s="130"/>
      <c r="L434" s="131"/>
      <c r="M434" s="132"/>
      <c r="N434" s="133"/>
      <c r="O434" s="133"/>
      <c r="P434" s="133"/>
      <c r="Q434" s="133"/>
      <c r="R434" s="133"/>
      <c r="S434" s="134"/>
      <c r="T434" s="134"/>
      <c r="U434" s="137"/>
      <c r="V434" s="137"/>
      <c r="W434" s="137"/>
      <c r="X434" s="137"/>
      <c r="Y434" s="137"/>
      <c r="Z434" s="137"/>
      <c r="AA434" s="138"/>
      <c r="AB434" s="138"/>
    </row>
    <row r="435" spans="1:28">
      <c r="A435" s="130"/>
      <c r="B435" s="130"/>
      <c r="C435" s="130"/>
      <c r="D435" s="130"/>
      <c r="E435" s="130"/>
      <c r="F435" s="130"/>
      <c r="G435" s="130"/>
      <c r="H435" s="130"/>
      <c r="I435" s="130"/>
      <c r="J435" s="130"/>
      <c r="K435" s="130"/>
      <c r="L435" s="131"/>
      <c r="M435" s="132"/>
      <c r="N435" s="133"/>
      <c r="O435" s="133"/>
      <c r="P435" s="133"/>
      <c r="Q435" s="133"/>
      <c r="R435" s="133"/>
      <c r="S435" s="134"/>
      <c r="T435" s="134"/>
      <c r="U435" s="137"/>
      <c r="V435" s="137"/>
      <c r="W435" s="137"/>
      <c r="X435" s="137"/>
      <c r="Y435" s="137"/>
      <c r="Z435" s="137"/>
      <c r="AA435" s="138"/>
      <c r="AB435" s="138"/>
    </row>
    <row r="436" spans="1:28">
      <c r="A436" s="130"/>
      <c r="B436" s="130"/>
      <c r="C436" s="130"/>
      <c r="D436" s="130"/>
      <c r="E436" s="130"/>
      <c r="F436" s="130"/>
      <c r="G436" s="130"/>
      <c r="H436" s="130"/>
      <c r="I436" s="130"/>
      <c r="J436" s="130"/>
      <c r="K436" s="130"/>
      <c r="L436" s="131"/>
      <c r="M436" s="132"/>
      <c r="N436" s="133"/>
      <c r="O436" s="133"/>
      <c r="P436" s="133"/>
      <c r="Q436" s="133"/>
      <c r="R436" s="133"/>
      <c r="S436" s="134"/>
      <c r="T436" s="134"/>
      <c r="U436" s="137"/>
      <c r="V436" s="137"/>
      <c r="W436" s="137"/>
      <c r="X436" s="137"/>
      <c r="Y436" s="137"/>
      <c r="Z436" s="137"/>
      <c r="AA436" s="138"/>
      <c r="AB436" s="138"/>
    </row>
    <row r="437" spans="1:28">
      <c r="A437" s="130"/>
      <c r="B437" s="130"/>
      <c r="C437" s="130"/>
      <c r="D437" s="130"/>
      <c r="E437" s="130"/>
      <c r="F437" s="130"/>
      <c r="G437" s="130"/>
      <c r="H437" s="130"/>
      <c r="I437" s="130"/>
      <c r="J437" s="130"/>
      <c r="K437" s="130"/>
      <c r="L437" s="131"/>
      <c r="M437" s="132"/>
      <c r="N437" s="133"/>
      <c r="O437" s="133"/>
      <c r="P437" s="133"/>
      <c r="Q437" s="133"/>
      <c r="R437" s="133"/>
      <c r="S437" s="134"/>
      <c r="T437" s="134"/>
      <c r="U437" s="137"/>
      <c r="V437" s="137"/>
      <c r="W437" s="137"/>
      <c r="X437" s="137"/>
      <c r="Y437" s="137"/>
      <c r="Z437" s="137"/>
      <c r="AA437" s="138"/>
      <c r="AB437" s="138"/>
    </row>
    <row r="438" spans="1:28">
      <c r="A438" s="130"/>
      <c r="B438" s="130"/>
      <c r="C438" s="130"/>
      <c r="D438" s="130"/>
      <c r="E438" s="130"/>
      <c r="F438" s="130"/>
      <c r="G438" s="130"/>
      <c r="H438" s="130"/>
      <c r="I438" s="130"/>
      <c r="J438" s="130"/>
      <c r="K438" s="130"/>
      <c r="L438" s="131"/>
      <c r="M438" s="132"/>
      <c r="N438" s="133"/>
      <c r="O438" s="133"/>
      <c r="P438" s="133"/>
      <c r="Q438" s="133"/>
      <c r="R438" s="133"/>
      <c r="S438" s="134"/>
      <c r="T438" s="134"/>
      <c r="U438" s="137"/>
      <c r="V438" s="137"/>
      <c r="W438" s="137"/>
      <c r="X438" s="137"/>
      <c r="Y438" s="137"/>
      <c r="Z438" s="137"/>
      <c r="AA438" s="138"/>
      <c r="AB438" s="138"/>
    </row>
    <row r="439" spans="1:28">
      <c r="A439" s="130"/>
      <c r="B439" s="130"/>
      <c r="C439" s="130"/>
      <c r="D439" s="130"/>
      <c r="E439" s="130"/>
      <c r="F439" s="130"/>
      <c r="G439" s="130"/>
      <c r="H439" s="130"/>
      <c r="I439" s="130"/>
      <c r="J439" s="130"/>
      <c r="K439" s="130"/>
      <c r="L439" s="131"/>
      <c r="M439" s="132"/>
      <c r="N439" s="133"/>
      <c r="O439" s="133"/>
      <c r="P439" s="133"/>
      <c r="Q439" s="133"/>
      <c r="R439" s="133"/>
      <c r="S439" s="134"/>
      <c r="T439" s="134"/>
      <c r="U439" s="137"/>
      <c r="V439" s="137"/>
      <c r="W439" s="137"/>
      <c r="X439" s="137"/>
      <c r="Y439" s="137"/>
      <c r="Z439" s="137"/>
      <c r="AA439" s="138"/>
      <c r="AB439" s="138"/>
    </row>
    <row r="440" spans="1:28">
      <c r="A440" s="130"/>
      <c r="B440" s="130"/>
      <c r="C440" s="130"/>
      <c r="D440" s="130"/>
      <c r="E440" s="130"/>
      <c r="F440" s="130"/>
      <c r="G440" s="130"/>
      <c r="H440" s="130"/>
      <c r="I440" s="130"/>
      <c r="J440" s="130"/>
      <c r="K440" s="130"/>
      <c r="L440" s="131"/>
      <c r="M440" s="132"/>
      <c r="N440" s="133"/>
      <c r="O440" s="133"/>
      <c r="P440" s="133"/>
      <c r="Q440" s="133"/>
      <c r="R440" s="133"/>
      <c r="S440" s="134"/>
      <c r="T440" s="134"/>
      <c r="U440" s="137"/>
      <c r="V440" s="137"/>
      <c r="W440" s="137"/>
      <c r="X440" s="137"/>
      <c r="Y440" s="137"/>
      <c r="Z440" s="137"/>
      <c r="AA440" s="138"/>
      <c r="AB440" s="138"/>
    </row>
    <row r="441" spans="1:28">
      <c r="A441" s="130"/>
      <c r="B441" s="130"/>
      <c r="C441" s="130"/>
      <c r="D441" s="130"/>
      <c r="E441" s="130"/>
      <c r="F441" s="130"/>
      <c r="G441" s="130"/>
      <c r="H441" s="130"/>
      <c r="I441" s="130"/>
      <c r="J441" s="130"/>
      <c r="K441" s="130"/>
      <c r="L441" s="131"/>
      <c r="M441" s="132"/>
      <c r="N441" s="133"/>
      <c r="O441" s="133"/>
      <c r="P441" s="133"/>
      <c r="Q441" s="133"/>
      <c r="R441" s="133"/>
      <c r="S441" s="134"/>
      <c r="T441" s="134"/>
      <c r="U441" s="137"/>
      <c r="V441" s="137"/>
      <c r="W441" s="137"/>
      <c r="X441" s="137"/>
      <c r="Y441" s="137"/>
      <c r="Z441" s="137"/>
      <c r="AA441" s="138"/>
      <c r="AB441" s="138"/>
    </row>
    <row r="442" spans="1:28">
      <c r="A442" s="130"/>
      <c r="B442" s="130"/>
      <c r="C442" s="130"/>
      <c r="D442" s="130"/>
      <c r="E442" s="130"/>
      <c r="F442" s="130"/>
      <c r="G442" s="130"/>
      <c r="H442" s="130"/>
      <c r="I442" s="130"/>
      <c r="J442" s="130"/>
      <c r="K442" s="130"/>
      <c r="L442" s="131"/>
      <c r="M442" s="132"/>
      <c r="N442" s="133"/>
      <c r="O442" s="133"/>
      <c r="P442" s="133"/>
      <c r="Q442" s="133"/>
      <c r="R442" s="133"/>
      <c r="S442" s="134"/>
      <c r="T442" s="134"/>
      <c r="U442" s="137"/>
      <c r="V442" s="137"/>
      <c r="W442" s="137"/>
      <c r="X442" s="137"/>
      <c r="Y442" s="137"/>
      <c r="Z442" s="137"/>
      <c r="AA442" s="138"/>
      <c r="AB442" s="138"/>
    </row>
    <row r="443" spans="1:28">
      <c r="A443" s="130"/>
      <c r="B443" s="130"/>
      <c r="C443" s="130"/>
      <c r="D443" s="130"/>
      <c r="E443" s="130"/>
      <c r="F443" s="130"/>
      <c r="G443" s="130"/>
      <c r="H443" s="130"/>
      <c r="I443" s="130"/>
      <c r="J443" s="130"/>
      <c r="K443" s="130"/>
      <c r="L443" s="131"/>
      <c r="M443" s="132"/>
      <c r="N443" s="133"/>
      <c r="O443" s="133"/>
      <c r="P443" s="133"/>
      <c r="Q443" s="133"/>
      <c r="R443" s="133"/>
      <c r="S443" s="134"/>
      <c r="T443" s="134"/>
      <c r="U443" s="137"/>
      <c r="V443" s="137"/>
      <c r="W443" s="137"/>
      <c r="X443" s="137"/>
      <c r="Y443" s="137"/>
      <c r="Z443" s="137"/>
      <c r="AA443" s="138"/>
      <c r="AB443" s="138"/>
    </row>
    <row r="444" spans="1:28">
      <c r="A444" s="130"/>
      <c r="B444" s="130"/>
      <c r="C444" s="130"/>
      <c r="D444" s="130"/>
      <c r="E444" s="130"/>
      <c r="F444" s="130"/>
      <c r="G444" s="130"/>
      <c r="H444" s="130"/>
      <c r="I444" s="130"/>
      <c r="J444" s="130"/>
      <c r="K444" s="130"/>
      <c r="L444" s="131"/>
      <c r="M444" s="132"/>
      <c r="N444" s="133"/>
      <c r="O444" s="133"/>
      <c r="P444" s="133"/>
      <c r="Q444" s="133"/>
      <c r="R444" s="133"/>
      <c r="S444" s="134"/>
      <c r="T444" s="134"/>
      <c r="U444" s="137"/>
      <c r="V444" s="137"/>
      <c r="W444" s="137"/>
      <c r="X444" s="137"/>
      <c r="Y444" s="137"/>
      <c r="Z444" s="137"/>
      <c r="AA444" s="138"/>
      <c r="AB444" s="138"/>
    </row>
    <row r="445" spans="1:28">
      <c r="A445" s="130"/>
      <c r="B445" s="130"/>
      <c r="C445" s="130"/>
      <c r="D445" s="130"/>
      <c r="E445" s="130"/>
      <c r="F445" s="130"/>
      <c r="G445" s="130"/>
      <c r="H445" s="130"/>
      <c r="I445" s="130"/>
      <c r="J445" s="130"/>
      <c r="K445" s="130"/>
      <c r="L445" s="131"/>
      <c r="M445" s="132"/>
      <c r="N445" s="133"/>
      <c r="O445" s="133"/>
      <c r="P445" s="133"/>
      <c r="Q445" s="133"/>
      <c r="R445" s="133"/>
      <c r="S445" s="134"/>
      <c r="T445" s="134"/>
      <c r="U445" s="137"/>
      <c r="V445" s="137"/>
      <c r="W445" s="137"/>
      <c r="X445" s="137"/>
      <c r="Y445" s="137"/>
      <c r="Z445" s="137"/>
      <c r="AA445" s="138"/>
      <c r="AB445" s="138"/>
    </row>
    <row r="446" spans="1:28">
      <c r="A446" s="130"/>
      <c r="B446" s="130"/>
      <c r="C446" s="130"/>
      <c r="D446" s="130"/>
      <c r="E446" s="130"/>
      <c r="F446" s="130"/>
      <c r="G446" s="130"/>
      <c r="H446" s="130"/>
      <c r="I446" s="130"/>
      <c r="J446" s="130"/>
      <c r="K446" s="130"/>
      <c r="L446" s="131"/>
      <c r="M446" s="132"/>
      <c r="N446" s="133"/>
      <c r="O446" s="133"/>
      <c r="P446" s="133"/>
      <c r="Q446" s="133"/>
      <c r="R446" s="133"/>
      <c r="S446" s="134"/>
      <c r="T446" s="134"/>
      <c r="U446" s="137"/>
      <c r="V446" s="137"/>
      <c r="W446" s="137"/>
      <c r="X446" s="137"/>
      <c r="Y446" s="137"/>
      <c r="Z446" s="137"/>
      <c r="AA446" s="138"/>
      <c r="AB446" s="138"/>
    </row>
    <row r="447" spans="1:28">
      <c r="A447" s="130"/>
      <c r="B447" s="130"/>
      <c r="C447" s="130"/>
      <c r="D447" s="130"/>
      <c r="E447" s="130"/>
      <c r="F447" s="130"/>
      <c r="G447" s="130"/>
      <c r="H447" s="130"/>
      <c r="I447" s="130"/>
      <c r="J447" s="130"/>
      <c r="K447" s="130"/>
      <c r="L447" s="131"/>
      <c r="M447" s="132"/>
      <c r="N447" s="133"/>
      <c r="O447" s="133"/>
      <c r="P447" s="133"/>
      <c r="Q447" s="133"/>
      <c r="R447" s="133"/>
      <c r="S447" s="134"/>
      <c r="T447" s="134"/>
      <c r="U447" s="137"/>
      <c r="V447" s="137"/>
      <c r="W447" s="137"/>
      <c r="X447" s="137"/>
      <c r="Y447" s="137"/>
      <c r="Z447" s="137"/>
      <c r="AA447" s="138"/>
      <c r="AB447" s="138"/>
    </row>
    <row r="448" spans="1:28">
      <c r="A448" s="130"/>
      <c r="B448" s="130"/>
      <c r="C448" s="130"/>
      <c r="D448" s="130"/>
      <c r="E448" s="130"/>
      <c r="F448" s="130"/>
      <c r="G448" s="130"/>
      <c r="H448" s="130"/>
      <c r="I448" s="130"/>
      <c r="J448" s="130"/>
      <c r="K448" s="130"/>
      <c r="L448" s="131"/>
      <c r="M448" s="132"/>
      <c r="N448" s="133"/>
      <c r="O448" s="133"/>
      <c r="P448" s="133"/>
      <c r="Q448" s="133"/>
      <c r="R448" s="133"/>
      <c r="S448" s="134"/>
      <c r="T448" s="134"/>
      <c r="U448" s="137"/>
      <c r="V448" s="137"/>
      <c r="W448" s="137"/>
      <c r="X448" s="137"/>
      <c r="Y448" s="137"/>
      <c r="Z448" s="137"/>
      <c r="AA448" s="138"/>
      <c r="AB448" s="138"/>
    </row>
    <row r="449" spans="1:28">
      <c r="A449" s="130"/>
      <c r="B449" s="130"/>
      <c r="C449" s="130"/>
      <c r="D449" s="130"/>
      <c r="E449" s="130"/>
      <c r="F449" s="130"/>
      <c r="G449" s="130"/>
      <c r="H449" s="130"/>
      <c r="I449" s="130"/>
      <c r="J449" s="130"/>
      <c r="K449" s="130"/>
      <c r="L449" s="131"/>
      <c r="M449" s="132"/>
      <c r="N449" s="133"/>
      <c r="O449" s="133"/>
      <c r="P449" s="133"/>
      <c r="Q449" s="133"/>
      <c r="R449" s="133"/>
      <c r="S449" s="134"/>
      <c r="T449" s="134"/>
      <c r="U449" s="137"/>
      <c r="V449" s="137"/>
      <c r="W449" s="137"/>
      <c r="X449" s="137"/>
      <c r="Y449" s="137"/>
      <c r="Z449" s="137"/>
      <c r="AA449" s="138"/>
      <c r="AB449" s="138"/>
    </row>
    <row r="450" spans="1:28">
      <c r="A450" s="130"/>
      <c r="B450" s="130"/>
      <c r="C450" s="130"/>
      <c r="D450" s="130"/>
      <c r="E450" s="130"/>
      <c r="F450" s="130"/>
      <c r="G450" s="130"/>
      <c r="H450" s="130"/>
      <c r="I450" s="130"/>
      <c r="J450" s="130"/>
      <c r="K450" s="130"/>
      <c r="L450" s="131"/>
      <c r="M450" s="132"/>
      <c r="N450" s="133"/>
      <c r="O450" s="133"/>
      <c r="P450" s="133"/>
      <c r="Q450" s="133"/>
      <c r="R450" s="133"/>
      <c r="S450" s="134"/>
      <c r="T450" s="134"/>
      <c r="U450" s="137"/>
      <c r="V450" s="137"/>
      <c r="W450" s="137"/>
      <c r="X450" s="137"/>
      <c r="Y450" s="137"/>
      <c r="Z450" s="137"/>
      <c r="AA450" s="138"/>
      <c r="AB450" s="138"/>
    </row>
    <row r="451" spans="1:28">
      <c r="A451" s="130"/>
      <c r="B451" s="130"/>
      <c r="C451" s="130"/>
      <c r="D451" s="130"/>
      <c r="E451" s="130"/>
      <c r="F451" s="130"/>
      <c r="G451" s="130"/>
      <c r="H451" s="130"/>
      <c r="I451" s="130"/>
      <c r="J451" s="130"/>
      <c r="K451" s="130"/>
      <c r="L451" s="131"/>
      <c r="M451" s="132"/>
      <c r="N451" s="133"/>
      <c r="O451" s="133"/>
      <c r="P451" s="133"/>
      <c r="Q451" s="133"/>
      <c r="R451" s="133"/>
      <c r="S451" s="134"/>
      <c r="T451" s="134"/>
      <c r="U451" s="137"/>
      <c r="V451" s="137"/>
      <c r="W451" s="137"/>
      <c r="X451" s="137"/>
      <c r="Y451" s="137"/>
      <c r="Z451" s="137"/>
      <c r="AA451" s="138"/>
      <c r="AB451" s="138"/>
    </row>
    <row r="452" spans="1:28">
      <c r="A452" s="130"/>
      <c r="B452" s="130"/>
      <c r="C452" s="130"/>
      <c r="D452" s="130"/>
      <c r="E452" s="130"/>
      <c r="F452" s="130"/>
      <c r="G452" s="130"/>
      <c r="H452" s="130"/>
      <c r="I452" s="130"/>
      <c r="J452" s="130"/>
      <c r="K452" s="130"/>
      <c r="L452" s="131"/>
      <c r="M452" s="132"/>
      <c r="N452" s="133"/>
      <c r="O452" s="133"/>
      <c r="P452" s="133"/>
      <c r="Q452" s="133"/>
      <c r="R452" s="133"/>
      <c r="S452" s="134"/>
      <c r="T452" s="134"/>
      <c r="U452" s="137"/>
      <c r="V452" s="137"/>
      <c r="W452" s="137"/>
      <c r="X452" s="137"/>
      <c r="Y452" s="137"/>
      <c r="Z452" s="137"/>
      <c r="AA452" s="138"/>
      <c r="AB452" s="138"/>
    </row>
    <row r="453" spans="1:28">
      <c r="A453" s="130"/>
      <c r="B453" s="130"/>
      <c r="C453" s="130"/>
      <c r="D453" s="130"/>
      <c r="E453" s="130"/>
      <c r="F453" s="130"/>
      <c r="G453" s="130"/>
      <c r="H453" s="130"/>
      <c r="I453" s="130"/>
      <c r="J453" s="130"/>
      <c r="K453" s="130"/>
      <c r="L453" s="131"/>
      <c r="M453" s="132"/>
      <c r="N453" s="133"/>
      <c r="O453" s="133"/>
      <c r="P453" s="133"/>
      <c r="Q453" s="133"/>
      <c r="R453" s="133"/>
      <c r="S453" s="134"/>
      <c r="T453" s="134"/>
      <c r="U453" s="137"/>
      <c r="V453" s="137"/>
      <c r="W453" s="137"/>
      <c r="X453" s="137"/>
      <c r="Y453" s="137"/>
      <c r="Z453" s="137"/>
      <c r="AA453" s="138"/>
      <c r="AB453" s="138"/>
    </row>
    <row r="454" spans="1:28">
      <c r="A454" s="130"/>
      <c r="B454" s="130"/>
      <c r="C454" s="130"/>
      <c r="D454" s="130"/>
      <c r="E454" s="130"/>
      <c r="F454" s="130"/>
      <c r="G454" s="130"/>
      <c r="H454" s="130"/>
      <c r="I454" s="130"/>
      <c r="J454" s="130"/>
      <c r="K454" s="130"/>
      <c r="L454" s="131"/>
      <c r="M454" s="132"/>
      <c r="N454" s="133"/>
      <c r="O454" s="133"/>
      <c r="P454" s="133"/>
      <c r="Q454" s="133"/>
      <c r="R454" s="133"/>
      <c r="S454" s="134"/>
      <c r="T454" s="134"/>
      <c r="U454" s="137"/>
      <c r="V454" s="137"/>
      <c r="W454" s="137"/>
      <c r="X454" s="137"/>
      <c r="Y454" s="137"/>
      <c r="Z454" s="137"/>
      <c r="AA454" s="138"/>
      <c r="AB454" s="138"/>
    </row>
    <row r="455" spans="1:28">
      <c r="A455" s="130"/>
      <c r="B455" s="130"/>
      <c r="C455" s="130"/>
      <c r="D455" s="130"/>
      <c r="E455" s="130"/>
      <c r="F455" s="130"/>
      <c r="G455" s="130"/>
      <c r="H455" s="130"/>
      <c r="I455" s="130"/>
      <c r="J455" s="130"/>
      <c r="K455" s="130"/>
      <c r="L455" s="131"/>
      <c r="M455" s="132"/>
      <c r="N455" s="133"/>
      <c r="O455" s="133"/>
      <c r="P455" s="133"/>
      <c r="Q455" s="133"/>
      <c r="R455" s="133"/>
      <c r="S455" s="134"/>
      <c r="T455" s="134"/>
      <c r="U455" s="137"/>
      <c r="V455" s="137"/>
      <c r="W455" s="137"/>
      <c r="X455" s="137"/>
      <c r="Y455" s="137"/>
      <c r="Z455" s="137"/>
      <c r="AA455" s="138"/>
      <c r="AB455" s="138"/>
    </row>
    <row r="456" spans="1:28">
      <c r="A456" s="130"/>
      <c r="B456" s="130"/>
      <c r="C456" s="130"/>
      <c r="D456" s="130"/>
      <c r="E456" s="130"/>
      <c r="F456" s="130"/>
      <c r="G456" s="130"/>
      <c r="H456" s="130"/>
      <c r="I456" s="130"/>
      <c r="J456" s="130"/>
      <c r="K456" s="130"/>
      <c r="L456" s="131"/>
      <c r="M456" s="132"/>
      <c r="N456" s="133"/>
      <c r="O456" s="133"/>
      <c r="P456" s="133"/>
      <c r="Q456" s="133"/>
      <c r="R456" s="133"/>
      <c r="S456" s="134"/>
      <c r="T456" s="134"/>
      <c r="U456" s="137"/>
      <c r="V456" s="137"/>
      <c r="W456" s="137"/>
      <c r="X456" s="137"/>
      <c r="Y456" s="137"/>
      <c r="Z456" s="137"/>
      <c r="AA456" s="138"/>
      <c r="AB456" s="138"/>
    </row>
    <row r="457" spans="1:28">
      <c r="A457" s="130"/>
      <c r="B457" s="130"/>
      <c r="C457" s="130"/>
      <c r="D457" s="130"/>
      <c r="E457" s="130"/>
      <c r="F457" s="130"/>
      <c r="G457" s="130"/>
      <c r="H457" s="130"/>
      <c r="I457" s="130"/>
      <c r="J457" s="130"/>
      <c r="K457" s="130"/>
      <c r="L457" s="131"/>
      <c r="M457" s="132"/>
      <c r="N457" s="133"/>
      <c r="O457" s="133"/>
      <c r="P457" s="133"/>
      <c r="Q457" s="133"/>
      <c r="R457" s="133"/>
      <c r="S457" s="134"/>
      <c r="T457" s="134"/>
      <c r="U457" s="137"/>
      <c r="V457" s="137"/>
      <c r="W457" s="137"/>
      <c r="X457" s="137"/>
      <c r="Y457" s="137"/>
      <c r="Z457" s="137"/>
      <c r="AA457" s="138"/>
      <c r="AB457" s="138"/>
    </row>
    <row r="458" spans="1:28">
      <c r="A458" s="130"/>
      <c r="B458" s="130"/>
      <c r="C458" s="130"/>
      <c r="D458" s="130"/>
      <c r="E458" s="130"/>
      <c r="F458" s="130"/>
      <c r="G458" s="130"/>
      <c r="H458" s="130"/>
      <c r="I458" s="130"/>
      <c r="J458" s="130"/>
      <c r="K458" s="130"/>
      <c r="L458" s="131"/>
      <c r="M458" s="132"/>
      <c r="N458" s="133"/>
      <c r="O458" s="133"/>
      <c r="P458" s="133"/>
      <c r="Q458" s="133"/>
      <c r="R458" s="133"/>
      <c r="S458" s="134"/>
      <c r="T458" s="134"/>
      <c r="U458" s="137"/>
      <c r="V458" s="137"/>
      <c r="W458" s="137"/>
      <c r="X458" s="137"/>
      <c r="Y458" s="137"/>
      <c r="Z458" s="137"/>
      <c r="AA458" s="138"/>
      <c r="AB458" s="138"/>
    </row>
    <row r="459" spans="1:28">
      <c r="A459" s="130"/>
      <c r="B459" s="130"/>
      <c r="C459" s="130"/>
      <c r="D459" s="130"/>
      <c r="E459" s="130"/>
      <c r="F459" s="130"/>
      <c r="G459" s="130"/>
      <c r="H459" s="130"/>
      <c r="I459" s="130"/>
      <c r="J459" s="130"/>
      <c r="K459" s="130"/>
      <c r="L459" s="131"/>
      <c r="M459" s="132"/>
      <c r="N459" s="133"/>
      <c r="O459" s="133"/>
      <c r="P459" s="133"/>
      <c r="Q459" s="133"/>
      <c r="R459" s="133"/>
      <c r="S459" s="134"/>
      <c r="T459" s="134"/>
      <c r="U459" s="137"/>
      <c r="V459" s="137"/>
      <c r="W459" s="137"/>
      <c r="X459" s="137"/>
      <c r="Y459" s="137"/>
      <c r="Z459" s="137"/>
      <c r="AA459" s="138"/>
      <c r="AB459" s="138"/>
    </row>
    <row r="460" spans="1:28">
      <c r="A460" s="130"/>
      <c r="B460" s="130"/>
      <c r="C460" s="130"/>
      <c r="D460" s="130"/>
      <c r="E460" s="130"/>
      <c r="F460" s="130"/>
      <c r="G460" s="130"/>
      <c r="H460" s="130"/>
      <c r="I460" s="130"/>
      <c r="J460" s="130"/>
      <c r="K460" s="130"/>
      <c r="L460" s="131"/>
      <c r="M460" s="132"/>
      <c r="N460" s="133"/>
      <c r="O460" s="133"/>
      <c r="P460" s="133"/>
      <c r="Q460" s="133"/>
      <c r="R460" s="133"/>
      <c r="S460" s="134"/>
      <c r="T460" s="134"/>
      <c r="U460" s="137"/>
      <c r="V460" s="137"/>
      <c r="W460" s="137"/>
      <c r="X460" s="137"/>
      <c r="Y460" s="137"/>
      <c r="Z460" s="137"/>
      <c r="AA460" s="138"/>
      <c r="AB460" s="138"/>
    </row>
    <row r="461" spans="1:28">
      <c r="A461" s="130"/>
      <c r="B461" s="130"/>
      <c r="C461" s="130"/>
      <c r="D461" s="130"/>
      <c r="E461" s="130"/>
      <c r="F461" s="130"/>
      <c r="G461" s="130"/>
      <c r="H461" s="130"/>
      <c r="I461" s="130"/>
      <c r="J461" s="130"/>
      <c r="K461" s="130"/>
      <c r="L461" s="131"/>
      <c r="M461" s="132"/>
      <c r="N461" s="133"/>
      <c r="O461" s="133"/>
      <c r="P461" s="133"/>
      <c r="Q461" s="133"/>
      <c r="R461" s="133"/>
      <c r="S461" s="134"/>
      <c r="T461" s="134"/>
      <c r="U461" s="137"/>
      <c r="V461" s="137"/>
      <c r="W461" s="137"/>
      <c r="X461" s="137"/>
      <c r="Y461" s="137"/>
      <c r="Z461" s="137"/>
      <c r="AA461" s="138"/>
      <c r="AB461" s="138"/>
    </row>
    <row r="462" spans="1:28">
      <c r="A462" s="130"/>
      <c r="B462" s="130"/>
      <c r="C462" s="130"/>
      <c r="D462" s="130"/>
      <c r="E462" s="130"/>
      <c r="F462" s="130"/>
      <c r="G462" s="130"/>
      <c r="H462" s="130"/>
      <c r="I462" s="130"/>
      <c r="J462" s="130"/>
      <c r="K462" s="130"/>
      <c r="L462" s="131"/>
      <c r="M462" s="132"/>
      <c r="N462" s="133"/>
      <c r="O462" s="133"/>
      <c r="P462" s="133"/>
      <c r="Q462" s="133"/>
      <c r="R462" s="133"/>
      <c r="S462" s="134"/>
      <c r="T462" s="134"/>
      <c r="U462" s="137"/>
      <c r="V462" s="137"/>
      <c r="W462" s="137"/>
      <c r="X462" s="137"/>
      <c r="Y462" s="137"/>
      <c r="Z462" s="137"/>
      <c r="AA462" s="138"/>
      <c r="AB462" s="138"/>
    </row>
    <row r="463" spans="1:28">
      <c r="A463" s="130"/>
      <c r="B463" s="130"/>
      <c r="C463" s="130"/>
      <c r="D463" s="130"/>
      <c r="E463" s="130"/>
      <c r="F463" s="130"/>
      <c r="G463" s="130"/>
      <c r="H463" s="130"/>
      <c r="I463" s="130"/>
      <c r="J463" s="130"/>
      <c r="K463" s="130"/>
      <c r="L463" s="131"/>
      <c r="M463" s="132"/>
      <c r="N463" s="133"/>
      <c r="O463" s="133"/>
      <c r="P463" s="133"/>
      <c r="Q463" s="133"/>
      <c r="R463" s="133"/>
      <c r="S463" s="134"/>
      <c r="T463" s="134"/>
      <c r="U463" s="137"/>
      <c r="V463" s="137"/>
      <c r="W463" s="137"/>
      <c r="X463" s="137"/>
      <c r="Y463" s="137"/>
      <c r="Z463" s="137"/>
      <c r="AA463" s="138"/>
      <c r="AB463" s="138"/>
    </row>
    <row r="464" spans="1:28">
      <c r="A464" s="130"/>
      <c r="B464" s="130"/>
      <c r="C464" s="130"/>
      <c r="D464" s="130"/>
      <c r="E464" s="130"/>
      <c r="F464" s="130"/>
      <c r="G464" s="130"/>
      <c r="H464" s="130"/>
      <c r="I464" s="130"/>
      <c r="J464" s="130"/>
      <c r="K464" s="130"/>
      <c r="L464" s="131"/>
      <c r="M464" s="132"/>
      <c r="N464" s="133"/>
      <c r="O464" s="133"/>
      <c r="P464" s="133"/>
      <c r="Q464" s="133"/>
      <c r="R464" s="133"/>
      <c r="S464" s="134"/>
      <c r="T464" s="134"/>
      <c r="U464" s="137"/>
      <c r="V464" s="137"/>
      <c r="W464" s="137"/>
      <c r="X464" s="137"/>
      <c r="Y464" s="137"/>
      <c r="Z464" s="137"/>
      <c r="AA464" s="138"/>
      <c r="AB464" s="138"/>
    </row>
    <row r="465" spans="1:28">
      <c r="A465" s="130"/>
      <c r="B465" s="130"/>
      <c r="C465" s="130"/>
      <c r="D465" s="130"/>
      <c r="E465" s="130"/>
      <c r="F465" s="130"/>
      <c r="G465" s="130"/>
      <c r="H465" s="130"/>
      <c r="I465" s="130"/>
      <c r="J465" s="130"/>
      <c r="K465" s="130"/>
      <c r="L465" s="131"/>
      <c r="M465" s="132"/>
      <c r="N465" s="133"/>
      <c r="O465" s="133"/>
      <c r="P465" s="133"/>
      <c r="Q465" s="133"/>
      <c r="R465" s="133"/>
      <c r="S465" s="134"/>
      <c r="T465" s="134"/>
      <c r="U465" s="137"/>
      <c r="V465" s="137"/>
      <c r="W465" s="137"/>
      <c r="X465" s="137"/>
      <c r="Y465" s="137"/>
      <c r="Z465" s="137"/>
      <c r="AA465" s="138"/>
      <c r="AB465" s="138"/>
    </row>
    <row r="466" spans="1:28">
      <c r="A466" s="130"/>
      <c r="B466" s="130"/>
      <c r="C466" s="130"/>
      <c r="D466" s="130"/>
      <c r="E466" s="130"/>
      <c r="F466" s="130"/>
      <c r="G466" s="130"/>
      <c r="H466" s="130"/>
      <c r="I466" s="130"/>
      <c r="J466" s="130"/>
      <c r="K466" s="130"/>
      <c r="L466" s="131"/>
      <c r="M466" s="132"/>
      <c r="N466" s="133"/>
      <c r="O466" s="133"/>
      <c r="P466" s="133"/>
      <c r="Q466" s="133"/>
      <c r="R466" s="133"/>
      <c r="S466" s="134"/>
      <c r="T466" s="134"/>
      <c r="U466" s="137"/>
      <c r="V466" s="137"/>
      <c r="W466" s="137"/>
      <c r="X466" s="137"/>
      <c r="Y466" s="137"/>
      <c r="Z466" s="137"/>
      <c r="AA466" s="138"/>
      <c r="AB466" s="138"/>
    </row>
    <row r="467" spans="1:28">
      <c r="A467" s="130"/>
      <c r="B467" s="130"/>
      <c r="C467" s="130"/>
      <c r="D467" s="130"/>
      <c r="E467" s="130"/>
      <c r="F467" s="130"/>
      <c r="G467" s="130"/>
      <c r="H467" s="130"/>
      <c r="I467" s="130"/>
      <c r="J467" s="130"/>
      <c r="K467" s="130"/>
      <c r="L467" s="131"/>
      <c r="M467" s="132"/>
      <c r="N467" s="133"/>
      <c r="O467" s="133"/>
      <c r="P467" s="133"/>
      <c r="Q467" s="133"/>
      <c r="R467" s="133"/>
      <c r="S467" s="134"/>
      <c r="T467" s="134"/>
      <c r="U467" s="137"/>
      <c r="V467" s="137"/>
      <c r="W467" s="137"/>
      <c r="X467" s="137"/>
      <c r="Y467" s="137"/>
      <c r="Z467" s="137"/>
      <c r="AA467" s="138"/>
      <c r="AB467" s="138"/>
    </row>
    <row r="468" spans="1:28">
      <c r="A468" s="130"/>
      <c r="B468" s="130"/>
      <c r="C468" s="130"/>
      <c r="D468" s="130"/>
      <c r="E468" s="130"/>
      <c r="F468" s="130"/>
      <c r="G468" s="130"/>
      <c r="H468" s="130"/>
      <c r="I468" s="130"/>
      <c r="J468" s="130"/>
      <c r="K468" s="130"/>
      <c r="L468" s="131"/>
      <c r="M468" s="132"/>
      <c r="N468" s="133"/>
      <c r="O468" s="133"/>
      <c r="P468" s="133"/>
      <c r="Q468" s="133"/>
      <c r="R468" s="133"/>
      <c r="S468" s="134"/>
      <c r="T468" s="134"/>
      <c r="U468" s="137"/>
      <c r="V468" s="137"/>
      <c r="W468" s="137"/>
      <c r="X468" s="137"/>
      <c r="Y468" s="137"/>
      <c r="Z468" s="137"/>
      <c r="AA468" s="138"/>
      <c r="AB468" s="138"/>
    </row>
    <row r="469" spans="1:28">
      <c r="A469" s="130"/>
      <c r="B469" s="130"/>
      <c r="C469" s="130"/>
      <c r="D469" s="130"/>
      <c r="E469" s="130"/>
      <c r="F469" s="130"/>
      <c r="G469" s="130"/>
      <c r="H469" s="130"/>
      <c r="I469" s="130"/>
      <c r="J469" s="130"/>
      <c r="K469" s="130"/>
      <c r="L469" s="131"/>
      <c r="M469" s="132"/>
      <c r="N469" s="133"/>
      <c r="O469" s="133"/>
      <c r="P469" s="133"/>
      <c r="Q469" s="133"/>
      <c r="R469" s="133"/>
      <c r="S469" s="134"/>
      <c r="T469" s="134"/>
      <c r="U469" s="137"/>
      <c r="V469" s="137"/>
      <c r="W469" s="137"/>
      <c r="X469" s="137"/>
      <c r="Y469" s="137"/>
      <c r="Z469" s="137"/>
      <c r="AA469" s="138"/>
      <c r="AB469" s="138"/>
    </row>
    <row r="470" spans="1:28">
      <c r="A470" s="130"/>
      <c r="B470" s="130"/>
      <c r="C470" s="130"/>
      <c r="D470" s="130"/>
      <c r="E470" s="130"/>
      <c r="F470" s="130"/>
      <c r="G470" s="130"/>
      <c r="H470" s="130"/>
      <c r="I470" s="130"/>
      <c r="J470" s="130"/>
      <c r="K470" s="130"/>
      <c r="L470" s="131"/>
      <c r="M470" s="132"/>
      <c r="N470" s="133"/>
      <c r="O470" s="133"/>
      <c r="P470" s="133"/>
      <c r="Q470" s="133"/>
      <c r="R470" s="133"/>
      <c r="S470" s="134"/>
      <c r="T470" s="134"/>
      <c r="U470" s="137"/>
      <c r="V470" s="137"/>
      <c r="W470" s="137"/>
      <c r="X470" s="137"/>
      <c r="Y470" s="137"/>
      <c r="Z470" s="137"/>
      <c r="AA470" s="138"/>
      <c r="AB470" s="138"/>
    </row>
    <row r="471" spans="1:28">
      <c r="A471" s="130"/>
      <c r="B471" s="130"/>
      <c r="C471" s="130"/>
      <c r="D471" s="130"/>
      <c r="E471" s="130"/>
      <c r="F471" s="130"/>
      <c r="G471" s="130"/>
      <c r="H471" s="130"/>
      <c r="I471" s="130"/>
      <c r="J471" s="130"/>
      <c r="K471" s="130"/>
      <c r="L471" s="131"/>
      <c r="M471" s="132"/>
      <c r="N471" s="133"/>
      <c r="O471" s="133"/>
      <c r="P471" s="133"/>
      <c r="Q471" s="133"/>
      <c r="R471" s="133"/>
      <c r="S471" s="134"/>
      <c r="T471" s="134"/>
      <c r="U471" s="137"/>
      <c r="V471" s="137"/>
      <c r="W471" s="137"/>
      <c r="X471" s="137"/>
      <c r="Y471" s="137"/>
      <c r="Z471" s="137"/>
      <c r="AA471" s="138"/>
      <c r="AB471" s="138"/>
    </row>
    <row r="472" spans="1:28">
      <c r="A472" s="130"/>
      <c r="B472" s="130"/>
      <c r="C472" s="130"/>
      <c r="D472" s="130"/>
      <c r="E472" s="130"/>
      <c r="F472" s="130"/>
      <c r="G472" s="130"/>
      <c r="H472" s="130"/>
      <c r="I472" s="130"/>
      <c r="J472" s="130"/>
      <c r="K472" s="130"/>
      <c r="L472" s="131"/>
      <c r="M472" s="132"/>
      <c r="N472" s="133"/>
      <c r="O472" s="133"/>
      <c r="P472" s="133"/>
      <c r="Q472" s="133"/>
      <c r="R472" s="133"/>
      <c r="S472" s="134"/>
      <c r="T472" s="134"/>
      <c r="U472" s="137"/>
      <c r="V472" s="137"/>
      <c r="W472" s="137"/>
      <c r="X472" s="137"/>
      <c r="Y472" s="137"/>
      <c r="Z472" s="137"/>
      <c r="AA472" s="138"/>
      <c r="AB472" s="138"/>
    </row>
    <row r="473" spans="1:28">
      <c r="A473" s="130"/>
      <c r="B473" s="130"/>
      <c r="C473" s="130"/>
      <c r="D473" s="130"/>
      <c r="E473" s="130"/>
      <c r="F473" s="130"/>
      <c r="G473" s="130"/>
      <c r="H473" s="130"/>
      <c r="I473" s="130"/>
      <c r="J473" s="130"/>
      <c r="K473" s="130"/>
      <c r="L473" s="131"/>
      <c r="M473" s="132"/>
      <c r="N473" s="133"/>
      <c r="O473" s="133"/>
      <c r="P473" s="133"/>
      <c r="Q473" s="133"/>
      <c r="R473" s="133"/>
      <c r="S473" s="134"/>
      <c r="T473" s="134"/>
      <c r="U473" s="137"/>
      <c r="V473" s="137"/>
      <c r="W473" s="137"/>
      <c r="X473" s="137"/>
      <c r="Y473" s="137"/>
      <c r="Z473" s="137"/>
      <c r="AA473" s="138"/>
      <c r="AB473" s="138"/>
    </row>
    <row r="474" spans="1:28">
      <c r="A474" s="130"/>
      <c r="B474" s="130"/>
      <c r="C474" s="130"/>
      <c r="D474" s="130"/>
      <c r="E474" s="130"/>
      <c r="F474" s="130"/>
      <c r="G474" s="130"/>
      <c r="H474" s="130"/>
      <c r="I474" s="130"/>
      <c r="J474" s="130"/>
      <c r="K474" s="130"/>
      <c r="L474" s="131"/>
      <c r="M474" s="132"/>
      <c r="N474" s="133"/>
      <c r="O474" s="133"/>
      <c r="P474" s="133"/>
      <c r="Q474" s="133"/>
      <c r="R474" s="133"/>
      <c r="S474" s="134"/>
      <c r="T474" s="134"/>
      <c r="U474" s="137"/>
      <c r="V474" s="137"/>
      <c r="W474" s="137"/>
      <c r="X474" s="137"/>
      <c r="Y474" s="137"/>
      <c r="Z474" s="137"/>
      <c r="AA474" s="138"/>
      <c r="AB474" s="138"/>
    </row>
    <row r="475" spans="1:28">
      <c r="A475" s="130"/>
      <c r="B475" s="130"/>
      <c r="C475" s="130"/>
      <c r="D475" s="130"/>
      <c r="E475" s="130"/>
      <c r="F475" s="130"/>
      <c r="G475" s="130"/>
      <c r="H475" s="130"/>
      <c r="I475" s="130"/>
      <c r="J475" s="130"/>
      <c r="K475" s="130"/>
      <c r="L475" s="131"/>
      <c r="M475" s="132"/>
      <c r="N475" s="133"/>
      <c r="O475" s="133"/>
      <c r="P475" s="133"/>
      <c r="Q475" s="133"/>
      <c r="R475" s="133"/>
      <c r="S475" s="134"/>
      <c r="T475" s="134"/>
      <c r="U475" s="137"/>
      <c r="V475" s="137"/>
      <c r="W475" s="137"/>
      <c r="X475" s="137"/>
      <c r="Y475" s="137"/>
      <c r="Z475" s="137"/>
      <c r="AA475" s="138"/>
      <c r="AB475" s="138"/>
    </row>
    <row r="476" spans="1:28">
      <c r="A476" s="130"/>
      <c r="B476" s="130"/>
      <c r="C476" s="130"/>
      <c r="D476" s="130"/>
      <c r="E476" s="130"/>
      <c r="F476" s="130"/>
      <c r="G476" s="130"/>
      <c r="H476" s="130"/>
      <c r="I476" s="130"/>
      <c r="J476" s="130"/>
      <c r="K476" s="130"/>
      <c r="L476" s="131"/>
      <c r="M476" s="132"/>
      <c r="N476" s="133"/>
      <c r="O476" s="133"/>
      <c r="P476" s="133"/>
      <c r="Q476" s="133"/>
      <c r="R476" s="133"/>
      <c r="S476" s="134"/>
      <c r="T476" s="134"/>
      <c r="U476" s="137"/>
      <c r="V476" s="137"/>
      <c r="W476" s="137"/>
      <c r="X476" s="137"/>
      <c r="Y476" s="137"/>
      <c r="Z476" s="137"/>
      <c r="AA476" s="138"/>
      <c r="AB476" s="138"/>
    </row>
    <row r="477" spans="1:28">
      <c r="A477" s="130"/>
      <c r="B477" s="130"/>
      <c r="C477" s="130"/>
      <c r="D477" s="130"/>
      <c r="E477" s="130"/>
      <c r="F477" s="130"/>
      <c r="G477" s="130"/>
      <c r="H477" s="130"/>
      <c r="I477" s="130"/>
      <c r="J477" s="130"/>
      <c r="K477" s="130"/>
      <c r="L477" s="131"/>
      <c r="M477" s="132"/>
      <c r="N477" s="133"/>
      <c r="O477" s="133"/>
      <c r="P477" s="133"/>
      <c r="Q477" s="133"/>
      <c r="R477" s="133"/>
      <c r="S477" s="134"/>
      <c r="T477" s="134"/>
      <c r="U477" s="137"/>
      <c r="V477" s="137"/>
      <c r="W477" s="137"/>
      <c r="X477" s="137"/>
      <c r="Y477" s="137"/>
      <c r="Z477" s="137"/>
      <c r="AA477" s="138"/>
      <c r="AB477" s="138"/>
    </row>
    <row r="478" spans="1:28">
      <c r="A478" s="130"/>
      <c r="B478" s="130"/>
      <c r="C478" s="130"/>
      <c r="D478" s="130"/>
      <c r="E478" s="130"/>
      <c r="F478" s="130"/>
      <c r="G478" s="130"/>
      <c r="H478" s="130"/>
      <c r="I478" s="130"/>
      <c r="J478" s="130"/>
      <c r="K478" s="130"/>
      <c r="L478" s="131"/>
      <c r="M478" s="132"/>
      <c r="N478" s="133"/>
      <c r="O478" s="133"/>
      <c r="P478" s="133"/>
      <c r="Q478" s="133"/>
      <c r="R478" s="133"/>
      <c r="S478" s="134"/>
      <c r="T478" s="134"/>
      <c r="U478" s="137"/>
      <c r="V478" s="137"/>
      <c r="W478" s="137"/>
      <c r="X478" s="137"/>
      <c r="Y478" s="137"/>
      <c r="Z478" s="137"/>
      <c r="AA478" s="138"/>
      <c r="AB478" s="138"/>
    </row>
    <row r="479" spans="1:28">
      <c r="A479" s="130"/>
      <c r="B479" s="130"/>
      <c r="C479" s="130"/>
      <c r="D479" s="130"/>
      <c r="E479" s="130"/>
      <c r="F479" s="130"/>
      <c r="G479" s="130"/>
      <c r="H479" s="130"/>
      <c r="I479" s="130"/>
      <c r="J479" s="130"/>
      <c r="K479" s="130"/>
      <c r="L479" s="131"/>
      <c r="M479" s="132"/>
      <c r="N479" s="133"/>
      <c r="O479" s="133"/>
      <c r="P479" s="133"/>
      <c r="Q479" s="133"/>
      <c r="R479" s="133"/>
      <c r="S479" s="134"/>
      <c r="T479" s="134"/>
      <c r="U479" s="137"/>
      <c r="V479" s="137"/>
      <c r="W479" s="137"/>
      <c r="X479" s="137"/>
      <c r="Y479" s="137"/>
      <c r="Z479" s="137"/>
      <c r="AA479" s="138"/>
      <c r="AB479" s="138"/>
    </row>
    <row r="480" spans="1:28">
      <c r="A480" s="130"/>
      <c r="B480" s="130"/>
      <c r="C480" s="130"/>
      <c r="D480" s="130"/>
      <c r="E480" s="130"/>
      <c r="F480" s="130"/>
      <c r="G480" s="130"/>
      <c r="H480" s="130"/>
      <c r="I480" s="130"/>
      <c r="J480" s="130"/>
      <c r="K480" s="130"/>
      <c r="L480" s="131"/>
      <c r="M480" s="132"/>
      <c r="N480" s="133"/>
      <c r="O480" s="133"/>
      <c r="P480" s="133"/>
      <c r="Q480" s="133"/>
      <c r="R480" s="133"/>
      <c r="S480" s="134"/>
      <c r="T480" s="134"/>
      <c r="U480" s="137"/>
      <c r="V480" s="137"/>
      <c r="W480" s="137"/>
      <c r="X480" s="137"/>
      <c r="Y480" s="137"/>
      <c r="Z480" s="137"/>
      <c r="AA480" s="138"/>
      <c r="AB480" s="138"/>
    </row>
    <row r="481" spans="1:28">
      <c r="A481" s="130"/>
      <c r="B481" s="130"/>
      <c r="C481" s="130"/>
      <c r="D481" s="130"/>
      <c r="E481" s="130"/>
      <c r="F481" s="130"/>
      <c r="G481" s="130"/>
      <c r="H481" s="130"/>
      <c r="I481" s="130"/>
      <c r="J481" s="130"/>
      <c r="K481" s="130"/>
      <c r="L481" s="131"/>
      <c r="M481" s="132"/>
      <c r="N481" s="133"/>
      <c r="O481" s="133"/>
      <c r="P481" s="133"/>
      <c r="Q481" s="133"/>
      <c r="R481" s="133"/>
      <c r="S481" s="134"/>
      <c r="T481" s="134"/>
      <c r="U481" s="137"/>
      <c r="V481" s="137"/>
      <c r="W481" s="137"/>
      <c r="X481" s="137"/>
      <c r="Y481" s="137"/>
      <c r="Z481" s="137"/>
      <c r="AA481" s="138"/>
      <c r="AB481" s="138"/>
    </row>
    <row r="482" spans="1:28">
      <c r="A482" s="130"/>
      <c r="B482" s="130"/>
      <c r="C482" s="130"/>
      <c r="D482" s="130"/>
      <c r="E482" s="130"/>
      <c r="F482" s="130"/>
      <c r="G482" s="130"/>
      <c r="H482" s="130"/>
      <c r="I482" s="130"/>
      <c r="J482" s="130"/>
      <c r="K482" s="130"/>
      <c r="L482" s="131"/>
      <c r="M482" s="132"/>
      <c r="N482" s="133"/>
      <c r="O482" s="133"/>
      <c r="P482" s="133"/>
      <c r="Q482" s="133"/>
      <c r="R482" s="133"/>
      <c r="S482" s="134"/>
      <c r="T482" s="134"/>
      <c r="U482" s="137"/>
      <c r="V482" s="137"/>
      <c r="W482" s="137"/>
      <c r="X482" s="137"/>
      <c r="Y482" s="137"/>
      <c r="Z482" s="137"/>
      <c r="AA482" s="138"/>
      <c r="AB482" s="138"/>
    </row>
    <row r="483" spans="1:28">
      <c r="A483" s="130"/>
      <c r="B483" s="130"/>
      <c r="C483" s="130"/>
      <c r="D483" s="130"/>
      <c r="E483" s="130"/>
      <c r="F483" s="130"/>
      <c r="G483" s="130"/>
      <c r="H483" s="130"/>
      <c r="I483" s="130"/>
      <c r="J483" s="130"/>
      <c r="K483" s="130"/>
      <c r="L483" s="131"/>
      <c r="M483" s="132"/>
      <c r="N483" s="133"/>
      <c r="O483" s="133"/>
      <c r="P483" s="133"/>
      <c r="Q483" s="133"/>
      <c r="R483" s="133"/>
      <c r="S483" s="134"/>
      <c r="T483" s="134"/>
      <c r="U483" s="137"/>
      <c r="V483" s="137"/>
      <c r="W483" s="137"/>
      <c r="X483" s="137"/>
      <c r="Y483" s="137"/>
      <c r="Z483" s="137"/>
      <c r="AA483" s="138"/>
      <c r="AB483" s="138"/>
    </row>
  </sheetData>
  <sheetProtection formatCells="0" autoFilter="0"/>
  <mergeCells count="749">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85:D85"/>
    <mergeCell ref="C86:D86"/>
    <mergeCell ref="C87:D87"/>
    <mergeCell ref="C88:D88"/>
    <mergeCell ref="C91:D91"/>
    <mergeCell ref="C92:D92"/>
    <mergeCell ref="C93:D93"/>
    <mergeCell ref="C94:D94"/>
    <mergeCell ref="C95:D95"/>
    <mergeCell ref="C96:D96"/>
    <mergeCell ref="C97:D97"/>
    <mergeCell ref="C101:D101"/>
    <mergeCell ref="C102:D102"/>
    <mergeCell ref="C106:D106"/>
    <mergeCell ref="C107:D107"/>
    <mergeCell ref="C108:D108"/>
    <mergeCell ref="C109:D109"/>
    <mergeCell ref="C110:D110"/>
    <mergeCell ref="C111:D111"/>
    <mergeCell ref="C112:D112"/>
    <mergeCell ref="C113:D113"/>
    <mergeCell ref="C114:D114"/>
    <mergeCell ref="C118:D118"/>
    <mergeCell ref="C119:D119"/>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60:D160"/>
    <mergeCell ref="C167:D167"/>
    <mergeCell ref="C168:D168"/>
    <mergeCell ref="C169:D169"/>
    <mergeCell ref="C173:D173"/>
    <mergeCell ref="C174:D174"/>
    <mergeCell ref="C175:D175"/>
    <mergeCell ref="C179:D179"/>
    <mergeCell ref="C180:D180"/>
    <mergeCell ref="C181:D181"/>
    <mergeCell ref="C187:D187"/>
    <mergeCell ref="C192:D192"/>
    <mergeCell ref="C196:D196"/>
    <mergeCell ref="C197:D197"/>
    <mergeCell ref="C198:D198"/>
    <mergeCell ref="C202:D202"/>
    <mergeCell ref="C203:D203"/>
    <mergeCell ref="C204:D204"/>
    <mergeCell ref="C205:D205"/>
    <mergeCell ref="C206:D206"/>
    <mergeCell ref="C207:D207"/>
    <mergeCell ref="C208:D208"/>
    <mergeCell ref="C212:D212"/>
    <mergeCell ref="C213:D213"/>
    <mergeCell ref="C214:D214"/>
    <mergeCell ref="B215:D215"/>
    <mergeCell ref="B216:D216"/>
    <mergeCell ref="B217:D217"/>
    <mergeCell ref="B218:D218"/>
    <mergeCell ref="B222:D222"/>
    <mergeCell ref="C223:D223"/>
    <mergeCell ref="B226:D226"/>
    <mergeCell ref="B227:D227"/>
    <mergeCell ref="B228:D228"/>
    <mergeCell ref="B229:D229"/>
    <mergeCell ref="B230:D230"/>
    <mergeCell ref="B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B246:D246"/>
    <mergeCell ref="C249:D249"/>
    <mergeCell ref="C250:D250"/>
    <mergeCell ref="C251:D251"/>
    <mergeCell ref="C254:D254"/>
    <mergeCell ref="C255:D255"/>
    <mergeCell ref="C256:D256"/>
    <mergeCell ref="C257:D257"/>
    <mergeCell ref="C258:D258"/>
    <mergeCell ref="C259:D259"/>
    <mergeCell ref="C260:D260"/>
    <mergeCell ref="C261:D261"/>
    <mergeCell ref="C262:D262"/>
    <mergeCell ref="K262:L262"/>
    <mergeCell ref="B267:D267"/>
    <mergeCell ref="C268:D268"/>
    <mergeCell ref="C269:D269"/>
    <mergeCell ref="C270:D270"/>
    <mergeCell ref="C271:D271"/>
    <mergeCell ref="C272:D272"/>
    <mergeCell ref="C273:D273"/>
    <mergeCell ref="C274:D274"/>
    <mergeCell ref="C275:D275"/>
    <mergeCell ref="C276:D276"/>
    <mergeCell ref="C280:D280"/>
    <mergeCell ref="C281:D281"/>
    <mergeCell ref="C282:D282"/>
    <mergeCell ref="C283:D283"/>
    <mergeCell ref="C286:D286"/>
    <mergeCell ref="C287:D287"/>
    <mergeCell ref="C293:D293"/>
    <mergeCell ref="C294:D294"/>
    <mergeCell ref="C295:D295"/>
    <mergeCell ref="C307:D307"/>
    <mergeCell ref="C308:D308"/>
    <mergeCell ref="C309:D309"/>
    <mergeCell ref="C310:D310"/>
    <mergeCell ref="C311:D311"/>
    <mergeCell ref="C312:D312"/>
    <mergeCell ref="C313:D313"/>
    <mergeCell ref="C322:D322"/>
    <mergeCell ref="C323:D323"/>
    <mergeCell ref="C324:D324"/>
    <mergeCell ref="C325:D325"/>
    <mergeCell ref="C326:D326"/>
    <mergeCell ref="C327:D327"/>
    <mergeCell ref="C328:D328"/>
    <mergeCell ref="C329:D329"/>
    <mergeCell ref="C330:D330"/>
    <mergeCell ref="C331:D331"/>
    <mergeCell ref="C332:D332"/>
    <mergeCell ref="C333:D333"/>
    <mergeCell ref="C339:D339"/>
    <mergeCell ref="C340:D340"/>
    <mergeCell ref="C341:D341"/>
    <mergeCell ref="C342:D342"/>
    <mergeCell ref="C343:D343"/>
    <mergeCell ref="C344:D344"/>
    <mergeCell ref="C345:D345"/>
    <mergeCell ref="E346:K346"/>
    <mergeCell ref="E347:K347"/>
    <mergeCell ref="E348:K348"/>
    <mergeCell ref="A5:A41"/>
    <mergeCell ref="A43:A49"/>
    <mergeCell ref="A50:A60"/>
    <mergeCell ref="A61:A72"/>
    <mergeCell ref="A73:A78"/>
    <mergeCell ref="A79:A126"/>
    <mergeCell ref="A127:A135"/>
    <mergeCell ref="A136:A142"/>
    <mergeCell ref="A143:A146"/>
    <mergeCell ref="A147:A155"/>
    <mergeCell ref="A156:A211"/>
    <mergeCell ref="A212:A214"/>
    <mergeCell ref="A215:A235"/>
    <mergeCell ref="A236:A245"/>
    <mergeCell ref="A246:A295"/>
    <mergeCell ref="A309:A313"/>
    <mergeCell ref="A314:A323"/>
    <mergeCell ref="A324:A345"/>
    <mergeCell ref="B5:B18"/>
    <mergeCell ref="B19:B25"/>
    <mergeCell ref="B28:B33"/>
    <mergeCell ref="B34:B37"/>
    <mergeCell ref="B39:B40"/>
    <mergeCell ref="B43:B46"/>
    <mergeCell ref="B47:B49"/>
    <mergeCell ref="B50:B55"/>
    <mergeCell ref="B56:B59"/>
    <mergeCell ref="B61:B62"/>
    <mergeCell ref="B63:B64"/>
    <mergeCell ref="B65:B67"/>
    <mergeCell ref="B69:B71"/>
    <mergeCell ref="B73:B75"/>
    <mergeCell ref="B79:B88"/>
    <mergeCell ref="B89:B93"/>
    <mergeCell ref="B95:B119"/>
    <mergeCell ref="B120:B123"/>
    <mergeCell ref="B124:B126"/>
    <mergeCell ref="B127:B129"/>
    <mergeCell ref="B131:B133"/>
    <mergeCell ref="B134:B135"/>
    <mergeCell ref="B136:B137"/>
    <mergeCell ref="B139:B142"/>
    <mergeCell ref="B143:B146"/>
    <mergeCell ref="B147:B148"/>
    <mergeCell ref="B149:B155"/>
    <mergeCell ref="B156:B181"/>
    <mergeCell ref="B182:B192"/>
    <mergeCell ref="B193:B211"/>
    <mergeCell ref="B232:B235"/>
    <mergeCell ref="B237:B240"/>
    <mergeCell ref="B241:B244"/>
    <mergeCell ref="B247:B253"/>
    <mergeCell ref="B254:B258"/>
    <mergeCell ref="B263:B266"/>
    <mergeCell ref="B271:B272"/>
    <mergeCell ref="B274:B275"/>
    <mergeCell ref="B277:B279"/>
    <mergeCell ref="B280:B283"/>
    <mergeCell ref="B284:B285"/>
    <mergeCell ref="B286:B287"/>
    <mergeCell ref="B288:B292"/>
    <mergeCell ref="B293:B308"/>
    <mergeCell ref="B309:B311"/>
    <mergeCell ref="B314:B315"/>
    <mergeCell ref="B316:B319"/>
    <mergeCell ref="B320:B322"/>
    <mergeCell ref="B324:B333"/>
    <mergeCell ref="B334:B338"/>
    <mergeCell ref="B339:B345"/>
    <mergeCell ref="C247:C248"/>
    <mergeCell ref="C314:C315"/>
    <mergeCell ref="C316:C319"/>
    <mergeCell ref="C334:C338"/>
    <mergeCell ref="D314:D315"/>
    <mergeCell ref="D316:D317"/>
    <mergeCell ref="E5:E78"/>
    <mergeCell ref="E79:E86"/>
    <mergeCell ref="E89:E90"/>
    <mergeCell ref="E91:E92"/>
    <mergeCell ref="E98:E100"/>
    <mergeCell ref="E103:E105"/>
    <mergeCell ref="E115:E117"/>
    <mergeCell ref="E120:E122"/>
    <mergeCell ref="E147:E151"/>
    <mergeCell ref="E152:E155"/>
    <mergeCell ref="E156:E160"/>
    <mergeCell ref="E161:E163"/>
    <mergeCell ref="E164:E166"/>
    <mergeCell ref="E170:E172"/>
    <mergeCell ref="E176:E178"/>
    <mergeCell ref="E182:E186"/>
    <mergeCell ref="E188:E191"/>
    <mergeCell ref="E193:E195"/>
    <mergeCell ref="E199:E201"/>
    <mergeCell ref="E209:E211"/>
    <mergeCell ref="E219:E221"/>
    <mergeCell ref="E224:E225"/>
    <mergeCell ref="E252:E253"/>
    <mergeCell ref="E263:E266"/>
    <mergeCell ref="E277:E279"/>
    <mergeCell ref="E284:E285"/>
    <mergeCell ref="E288:E290"/>
    <mergeCell ref="E291:E292"/>
    <mergeCell ref="E296:E301"/>
    <mergeCell ref="E302:E306"/>
    <mergeCell ref="E314:E315"/>
    <mergeCell ref="E316:E317"/>
    <mergeCell ref="E320:E321"/>
    <mergeCell ref="F79:F81"/>
    <mergeCell ref="F82:F84"/>
    <mergeCell ref="F89:F90"/>
    <mergeCell ref="F98:F100"/>
    <mergeCell ref="F103:F105"/>
    <mergeCell ref="F115:F117"/>
    <mergeCell ref="F120:F122"/>
    <mergeCell ref="F152:F155"/>
    <mergeCell ref="F156:F159"/>
    <mergeCell ref="F161:F163"/>
    <mergeCell ref="F164:F166"/>
    <mergeCell ref="F170:F172"/>
    <mergeCell ref="F176:F178"/>
    <mergeCell ref="F182:F186"/>
    <mergeCell ref="F188:F191"/>
    <mergeCell ref="F193:F195"/>
    <mergeCell ref="F199:F201"/>
    <mergeCell ref="F209:F211"/>
    <mergeCell ref="F219:F221"/>
    <mergeCell ref="F224:F225"/>
    <mergeCell ref="F252:F253"/>
    <mergeCell ref="F263:F266"/>
    <mergeCell ref="F277:F279"/>
    <mergeCell ref="F284:F285"/>
    <mergeCell ref="F288:F290"/>
    <mergeCell ref="F291:F292"/>
    <mergeCell ref="F296:F301"/>
    <mergeCell ref="F302:F306"/>
    <mergeCell ref="F314:F315"/>
    <mergeCell ref="F316:F317"/>
    <mergeCell ref="F320:F321"/>
    <mergeCell ref="G5:G78"/>
    <mergeCell ref="G79:G86"/>
    <mergeCell ref="G89:G90"/>
    <mergeCell ref="G91:G92"/>
    <mergeCell ref="G95:G96"/>
    <mergeCell ref="G98:G100"/>
    <mergeCell ref="G103:G105"/>
    <mergeCell ref="G107:G114"/>
    <mergeCell ref="G115:G117"/>
    <mergeCell ref="G120:G122"/>
    <mergeCell ref="G127:G135"/>
    <mergeCell ref="G147:G151"/>
    <mergeCell ref="G152:G155"/>
    <mergeCell ref="G156:G160"/>
    <mergeCell ref="G161:G163"/>
    <mergeCell ref="G164:G166"/>
    <mergeCell ref="G170:G172"/>
    <mergeCell ref="G182:G186"/>
    <mergeCell ref="G188:G191"/>
    <mergeCell ref="G193:G195"/>
    <mergeCell ref="G199:G201"/>
    <mergeCell ref="G209:G211"/>
    <mergeCell ref="G219:G221"/>
    <mergeCell ref="G224:G225"/>
    <mergeCell ref="G237:G244"/>
    <mergeCell ref="G263:G266"/>
    <mergeCell ref="G269:G270"/>
    <mergeCell ref="G277:G279"/>
    <mergeCell ref="G284:G285"/>
    <mergeCell ref="G296:G301"/>
    <mergeCell ref="G302:G306"/>
    <mergeCell ref="G314:G315"/>
    <mergeCell ref="G316:G317"/>
    <mergeCell ref="G320:G321"/>
    <mergeCell ref="H79:H81"/>
    <mergeCell ref="H82:H84"/>
    <mergeCell ref="H89:H90"/>
    <mergeCell ref="H98:H100"/>
    <mergeCell ref="H103:H105"/>
    <mergeCell ref="H115:H117"/>
    <mergeCell ref="H120:H122"/>
    <mergeCell ref="H152:H155"/>
    <mergeCell ref="H156:H159"/>
    <mergeCell ref="H161:H163"/>
    <mergeCell ref="H164:H166"/>
    <mergeCell ref="H170:H172"/>
    <mergeCell ref="H182:H186"/>
    <mergeCell ref="H188:H191"/>
    <mergeCell ref="H193:H195"/>
    <mergeCell ref="H199:H201"/>
    <mergeCell ref="H209:H211"/>
    <mergeCell ref="H219:H221"/>
    <mergeCell ref="H224:H225"/>
    <mergeCell ref="H263:H266"/>
    <mergeCell ref="H277:H279"/>
    <mergeCell ref="H284:H285"/>
    <mergeCell ref="H296:H301"/>
    <mergeCell ref="H302:H306"/>
    <mergeCell ref="H314:H315"/>
    <mergeCell ref="H316:H317"/>
    <mergeCell ref="H320:H321"/>
    <mergeCell ref="I79:I81"/>
    <mergeCell ref="I82:I84"/>
    <mergeCell ref="I89:I90"/>
    <mergeCell ref="I98:I100"/>
    <mergeCell ref="I103:I105"/>
    <mergeCell ref="I115:I117"/>
    <mergeCell ref="I120:I122"/>
    <mergeCell ref="I152:I155"/>
    <mergeCell ref="I156:I159"/>
    <mergeCell ref="I161:I163"/>
    <mergeCell ref="I164:I166"/>
    <mergeCell ref="I170:I172"/>
    <mergeCell ref="I182:I186"/>
    <mergeCell ref="I188:I191"/>
    <mergeCell ref="I193:I195"/>
    <mergeCell ref="I199:I201"/>
    <mergeCell ref="I209:I211"/>
    <mergeCell ref="I219:I221"/>
    <mergeCell ref="I224:I225"/>
    <mergeCell ref="I263:I266"/>
    <mergeCell ref="I277:I279"/>
    <mergeCell ref="I284:I285"/>
    <mergeCell ref="I296:I301"/>
    <mergeCell ref="I302:I306"/>
    <mergeCell ref="I314:I315"/>
    <mergeCell ref="I316:I317"/>
    <mergeCell ref="I320:I321"/>
    <mergeCell ref="J5:J78"/>
    <mergeCell ref="J79:J86"/>
    <mergeCell ref="J89:J90"/>
    <mergeCell ref="J91:J92"/>
    <mergeCell ref="J95:J96"/>
    <mergeCell ref="J98:J100"/>
    <mergeCell ref="J103:J105"/>
    <mergeCell ref="J107:J114"/>
    <mergeCell ref="J115:J117"/>
    <mergeCell ref="J120:J122"/>
    <mergeCell ref="J127:J135"/>
    <mergeCell ref="J142:J143"/>
    <mergeCell ref="J147:J151"/>
    <mergeCell ref="J152:J155"/>
    <mergeCell ref="J156:J160"/>
    <mergeCell ref="J161:J163"/>
    <mergeCell ref="J164:J166"/>
    <mergeCell ref="J170:J172"/>
    <mergeCell ref="J176:J178"/>
    <mergeCell ref="J182:J186"/>
    <mergeCell ref="J188:J191"/>
    <mergeCell ref="J193:J195"/>
    <mergeCell ref="J199:J201"/>
    <mergeCell ref="J209:J211"/>
    <mergeCell ref="J219:J221"/>
    <mergeCell ref="J224:J225"/>
    <mergeCell ref="J237:J244"/>
    <mergeCell ref="J252:J253"/>
    <mergeCell ref="J263:J266"/>
    <mergeCell ref="J269:J270"/>
    <mergeCell ref="J277:J279"/>
    <mergeCell ref="J284:J285"/>
    <mergeCell ref="J288:J290"/>
    <mergeCell ref="J291:J292"/>
    <mergeCell ref="J296:J301"/>
    <mergeCell ref="J302:J306"/>
    <mergeCell ref="J314:J315"/>
    <mergeCell ref="J316:J317"/>
    <mergeCell ref="J320:J321"/>
    <mergeCell ref="K127:K135"/>
    <mergeCell ref="K142:K143"/>
    <mergeCell ref="K150:K151"/>
    <mergeCell ref="K159:K160"/>
    <mergeCell ref="K176:K178"/>
    <mergeCell ref="K237:K238"/>
    <mergeCell ref="K239:K240"/>
    <mergeCell ref="K241:K242"/>
    <mergeCell ref="K243:K244"/>
    <mergeCell ref="K252:K253"/>
    <mergeCell ref="K269:K270"/>
    <mergeCell ref="K288:K290"/>
    <mergeCell ref="K291:K292"/>
    <mergeCell ref="L127:L135"/>
    <mergeCell ref="L142:L143"/>
    <mergeCell ref="L150:L151"/>
    <mergeCell ref="L159:L160"/>
    <mergeCell ref="L176:L178"/>
    <mergeCell ref="L237:L238"/>
    <mergeCell ref="L239:L240"/>
    <mergeCell ref="L241:L242"/>
    <mergeCell ref="L243:L244"/>
    <mergeCell ref="L252:L253"/>
    <mergeCell ref="L269:L270"/>
    <mergeCell ref="L288:L290"/>
    <mergeCell ref="L291:L292"/>
    <mergeCell ref="M5:M78"/>
    <mergeCell ref="M79:M81"/>
    <mergeCell ref="M82:M84"/>
    <mergeCell ref="M89:M90"/>
    <mergeCell ref="M91:M92"/>
    <mergeCell ref="M95:M96"/>
    <mergeCell ref="M98:M100"/>
    <mergeCell ref="M103:M105"/>
    <mergeCell ref="M107:M114"/>
    <mergeCell ref="M115:M117"/>
    <mergeCell ref="M120:M122"/>
    <mergeCell ref="M127:M135"/>
    <mergeCell ref="M142:M143"/>
    <mergeCell ref="M147:M151"/>
    <mergeCell ref="M152:M155"/>
    <mergeCell ref="M156:M160"/>
    <mergeCell ref="M161:M163"/>
    <mergeCell ref="M164:M166"/>
    <mergeCell ref="M170:M172"/>
    <mergeCell ref="M176:M178"/>
    <mergeCell ref="M182:M186"/>
    <mergeCell ref="M188:M191"/>
    <mergeCell ref="M193:M195"/>
    <mergeCell ref="M199:M201"/>
    <mergeCell ref="M209:M211"/>
    <mergeCell ref="M219:M221"/>
    <mergeCell ref="M224:M225"/>
    <mergeCell ref="M237:M244"/>
    <mergeCell ref="M252:M253"/>
    <mergeCell ref="M263:M266"/>
    <mergeCell ref="M269:M270"/>
    <mergeCell ref="M277:M279"/>
    <mergeCell ref="M284:M285"/>
    <mergeCell ref="M288:M290"/>
    <mergeCell ref="M291:M292"/>
    <mergeCell ref="M296:M301"/>
    <mergeCell ref="M302:M306"/>
    <mergeCell ref="M314:M315"/>
    <mergeCell ref="M316:M317"/>
    <mergeCell ref="M320:M321"/>
    <mergeCell ref="N79:N81"/>
    <mergeCell ref="N82:N84"/>
    <mergeCell ref="N89:N90"/>
    <mergeCell ref="N98:N100"/>
    <mergeCell ref="N103:N105"/>
    <mergeCell ref="N115:N117"/>
    <mergeCell ref="N120:N122"/>
    <mergeCell ref="N127:N133"/>
    <mergeCell ref="N152:N155"/>
    <mergeCell ref="N156:N159"/>
    <mergeCell ref="N161:N163"/>
    <mergeCell ref="N164:N166"/>
    <mergeCell ref="N170:N172"/>
    <mergeCell ref="N176:N178"/>
    <mergeCell ref="N182:N186"/>
    <mergeCell ref="N188:N191"/>
    <mergeCell ref="N193:N195"/>
    <mergeCell ref="N199:N201"/>
    <mergeCell ref="N209:N211"/>
    <mergeCell ref="N219:N221"/>
    <mergeCell ref="N224:N225"/>
    <mergeCell ref="N252:N253"/>
    <mergeCell ref="N263:N266"/>
    <mergeCell ref="N277:N279"/>
    <mergeCell ref="N284:N285"/>
    <mergeCell ref="N288:N290"/>
    <mergeCell ref="N291:N292"/>
    <mergeCell ref="N296:N301"/>
    <mergeCell ref="N302:N306"/>
    <mergeCell ref="N314:N315"/>
    <mergeCell ref="N316:N317"/>
    <mergeCell ref="N320:N321"/>
    <mergeCell ref="O89:O90"/>
    <mergeCell ref="O103:O105"/>
    <mergeCell ref="O120:O122"/>
    <mergeCell ref="O219:O221"/>
    <mergeCell ref="O277:O279"/>
    <mergeCell ref="O296:O301"/>
    <mergeCell ref="O302:O306"/>
    <mergeCell ref="O314:O315"/>
    <mergeCell ref="O320:O321"/>
    <mergeCell ref="P79:P81"/>
    <mergeCell ref="P82:P84"/>
    <mergeCell ref="P89:P90"/>
    <mergeCell ref="P98:P100"/>
    <mergeCell ref="P103:P105"/>
    <mergeCell ref="P120:P122"/>
    <mergeCell ref="P156:P159"/>
    <mergeCell ref="P161:P163"/>
    <mergeCell ref="P164:P166"/>
    <mergeCell ref="P170:P172"/>
    <mergeCell ref="P176:P178"/>
    <mergeCell ref="P188:P191"/>
    <mergeCell ref="P219:P221"/>
    <mergeCell ref="P224:P225"/>
    <mergeCell ref="P252:P253"/>
    <mergeCell ref="P277:P279"/>
    <mergeCell ref="P284:P285"/>
    <mergeCell ref="P288:P290"/>
    <mergeCell ref="P291:P292"/>
    <mergeCell ref="P296:P301"/>
    <mergeCell ref="P302:P306"/>
    <mergeCell ref="P314:P315"/>
    <mergeCell ref="P316:P317"/>
    <mergeCell ref="P320:P321"/>
    <mergeCell ref="Q89:Q90"/>
    <mergeCell ref="Q103:Q105"/>
    <mergeCell ref="Q120:Q122"/>
    <mergeCell ref="Q219:Q221"/>
    <mergeCell ref="Q252:Q253"/>
    <mergeCell ref="Q277:Q279"/>
    <mergeCell ref="Q296:Q301"/>
    <mergeCell ref="Q302:Q306"/>
    <mergeCell ref="Q314:Q315"/>
    <mergeCell ref="Q320:Q321"/>
    <mergeCell ref="R79:R81"/>
    <mergeCell ref="R82:R84"/>
    <mergeCell ref="R89:R90"/>
    <mergeCell ref="R98:R100"/>
    <mergeCell ref="R103:R105"/>
    <mergeCell ref="R115:R117"/>
    <mergeCell ref="R120:R122"/>
    <mergeCell ref="R152:R155"/>
    <mergeCell ref="R156:R159"/>
    <mergeCell ref="R161:R163"/>
    <mergeCell ref="R164:R166"/>
    <mergeCell ref="R170:R172"/>
    <mergeCell ref="R176:R178"/>
    <mergeCell ref="R182:R186"/>
    <mergeCell ref="R188:R191"/>
    <mergeCell ref="R193:R195"/>
    <mergeCell ref="R199:R201"/>
    <mergeCell ref="R209:R211"/>
    <mergeCell ref="R219:R221"/>
    <mergeCell ref="R224:R225"/>
    <mergeCell ref="R252:R253"/>
    <mergeCell ref="R263:R266"/>
    <mergeCell ref="R271:R272"/>
    <mergeCell ref="R277:R279"/>
    <mergeCell ref="R284:R285"/>
    <mergeCell ref="R288:R290"/>
    <mergeCell ref="R291:R292"/>
    <mergeCell ref="R296:R301"/>
    <mergeCell ref="R302:R306"/>
    <mergeCell ref="R314:R315"/>
    <mergeCell ref="R316:R317"/>
    <mergeCell ref="R320:R321"/>
    <mergeCell ref="S79:S81"/>
    <mergeCell ref="S82:S84"/>
    <mergeCell ref="S89:S90"/>
    <mergeCell ref="S98:S100"/>
    <mergeCell ref="S103:S105"/>
    <mergeCell ref="S115:S117"/>
    <mergeCell ref="S120:S122"/>
    <mergeCell ref="S142:S143"/>
    <mergeCell ref="S152:S155"/>
    <mergeCell ref="S156:S159"/>
    <mergeCell ref="S161:S163"/>
    <mergeCell ref="S164:S166"/>
    <mergeCell ref="S170:S172"/>
    <mergeCell ref="S182:S186"/>
    <mergeCell ref="S188:S191"/>
    <mergeCell ref="S193:S195"/>
    <mergeCell ref="S199:S201"/>
    <mergeCell ref="S209:S211"/>
    <mergeCell ref="S219:S221"/>
    <mergeCell ref="S224:S225"/>
    <mergeCell ref="S252:S253"/>
    <mergeCell ref="S263:S266"/>
    <mergeCell ref="S271:S272"/>
    <mergeCell ref="S277:S279"/>
    <mergeCell ref="S284:S285"/>
    <mergeCell ref="S288:S290"/>
    <mergeCell ref="S291:S292"/>
    <mergeCell ref="S296:S301"/>
    <mergeCell ref="S302:S306"/>
    <mergeCell ref="S314:S315"/>
    <mergeCell ref="S316:S317"/>
    <mergeCell ref="S320:S321"/>
    <mergeCell ref="T271:T272"/>
    <mergeCell ref="T284:T285"/>
    <mergeCell ref="A1:S3"/>
    <mergeCell ref="C79:D81"/>
    <mergeCell ref="C82:D84"/>
    <mergeCell ref="K5:L78"/>
    <mergeCell ref="C89:D90"/>
    <mergeCell ref="C98:D100"/>
    <mergeCell ref="C103:D105"/>
    <mergeCell ref="K95:L96"/>
    <mergeCell ref="C115:D117"/>
    <mergeCell ref="K107:L114"/>
    <mergeCell ref="C176:D178"/>
    <mergeCell ref="C120:D122"/>
    <mergeCell ref="C161:D163"/>
    <mergeCell ref="C152:D155"/>
    <mergeCell ref="C164:D166"/>
    <mergeCell ref="C156:D159"/>
    <mergeCell ref="C170:D172"/>
    <mergeCell ref="C182:D186"/>
    <mergeCell ref="C199:D201"/>
    <mergeCell ref="C193:D195"/>
    <mergeCell ref="C188:D191"/>
    <mergeCell ref="C209:D211"/>
    <mergeCell ref="B224:D225"/>
    <mergeCell ref="C252:D253"/>
    <mergeCell ref="B219:D221"/>
    <mergeCell ref="C263:D266"/>
    <mergeCell ref="C277:D279"/>
    <mergeCell ref="C288:D290"/>
    <mergeCell ref="C284:D285"/>
    <mergeCell ref="C291:D292"/>
    <mergeCell ref="C296:D301"/>
    <mergeCell ref="C302:D306"/>
    <mergeCell ref="C320:D321"/>
    <mergeCell ref="A346:D348"/>
    <mergeCell ref="N346:S348"/>
  </mergeCells>
  <dataValidations count="39">
    <dataValidation type="whole" operator="greaterThanOrEqual" allowBlank="1" showInputMessage="1" showErrorMessage="1" errorTitle="提示：" error="请输入大于或等于2的许可数" promptTitle="提示：" prompt="请输入大于等于2的许可数" sqref="J5">
      <formula1>2</formula1>
    </dataValidation>
    <dataValidation type="whole" operator="greaterThanOrEqual" allowBlank="1" showErrorMessage="1" error="您输入的不是大于或等于1的整数" sqref="J88">
      <formula1>1</formula1>
    </dataValidation>
    <dataValidation type="whole" operator="greaterThanOrEqual" allowBlank="1" showInputMessage="1" showErrorMessage="1" errorTitle="错误" error="请输入大于等于1的整数" promptTitle="提示：" prompt="请输入大于等于1的整数" sqref="J95 J258">
      <formula1>1</formula1>
    </dataValidation>
    <dataValidation type="whole" operator="greaterThanOrEqual" allowBlank="1" showInputMessage="1" showErrorMessage="1" errorTitle="错误" error="你输入的不是大于等于1的整数" promptTitle="提示：" prompt="请输入大于等于1的整数" sqref="J101">
      <formula1>1</formula1>
    </dataValidation>
    <dataValidation type="whole" operator="greaterThanOrEqual" allowBlank="1" showInputMessage="1" showErrorMessage="1" errorTitle="错误" error="你输入的不是大于或等于5000的整数。" prompt="请输入大于或等于5000的整数。" sqref="J102">
      <formula1>5000</formula1>
    </dataValidation>
    <dataValidation type="whole" operator="equal" allowBlank="1" showInputMessage="1" showErrorMessage="1" error="请输入1" prompt="请输入1" sqref="J119 J123 J126 J202 J206 J208 J136:J141 J144:J146 J167:J168 J174:J175 J196:J198 J212:J213">
      <formula1>1</formula1>
    </dataValidation>
    <dataValidation type="list" allowBlank="1" showInputMessage="1" showErrorMessage="1" errorTitle="错误" error="你选择的不是下拉列表中的选项。" sqref="F120 F5:F97 F101:F114 F127:F155 F212:F221 F223:F228 F246:F253 F259:F279 F284:F285 F289:F345">
      <formula1>"一次性收费,产品订阅"</formula1>
    </dataValidation>
    <dataValidation type="whole" operator="greaterThanOrEqual" allowBlank="1" showInputMessage="1" showErrorMessage="1" error="请输入大于等于1的整数" prompt="请输入大于等于1的整数" sqref="J124 J169 J173 J207 J250 J252 J286 J312 J97:J100 J103:J118 J120:J122 J142:J143 J164:J166 J176:J181 J188:J195 J199:J201 J203:J205 J247:J248 J263:J266 J271:J273 J334:J337">
      <formula1>1</formula1>
    </dataValidation>
    <dataValidation type="whole" operator="greaterThanOrEqual" allowBlank="1" showInputMessage="1" showErrorMessage="1" error="请输入大于等于20的整数" prompt="请输入大于等于20的整数" sqref="J125">
      <formula1>20</formula1>
    </dataValidation>
    <dataValidation type="whole" operator="greaterThanOrEqual" allowBlank="1" showInputMessage="1" showErrorMessage="1" errorTitle="错误" error="您输入的不是大于或等于5的整数" promptTitle="提示：" prompt="请输入大于或等于5的整数" sqref="J147">
      <formula1>5</formula1>
    </dataValidation>
    <dataValidation type="whole" operator="greaterThanOrEqual" allowBlank="1" showInputMessage="1" showErrorMessage="1" error="请输入大于等于5的整数" prompt="请输入大于等于5的整数" sqref="J160 J152:J155">
      <formula1>5</formula1>
    </dataValidation>
    <dataValidation type="whole" operator="greaterThanOrEqual" allowBlank="1" showInputMessage="1" showErrorMessage="1" error="请输入大于等于10的整数" prompt="请输入大于等于10的整数" sqref="J187 J161:J163 J170:J172 J224:J225">
      <formula1>10</formula1>
    </dataValidation>
    <dataValidation type="list" allowBlank="1" showInputMessage="1" showErrorMessage="1" errorTitle="错误" error="你选择的不是下拉列表中的选项。" promptTitle="提示：" prompt="1为选择，0为不选择" sqref="I193 I5:I96 I98:I156 I161:I164 I167:I170 I173:I182 I187:I188 I196:I199 I202:I209 I212:I286 I288:I345">
      <formula1>"0,1"</formula1>
    </dataValidation>
    <dataValidation type="whole" operator="greaterThanOrEqual" allowBlank="1" showInputMessage="1" showErrorMessage="1" promptTitle="提示：" prompt="请输入大于或等于500的许可数" sqref="J214">
      <formula1>500</formula1>
    </dataValidation>
    <dataValidation type="whole" operator="greaterThanOrEqual" allowBlank="1" showInputMessage="1" showErrorMessage="1" error="请输入大于等于50的整数" prompt="请输入大于等于50的整数" sqref="J215 J182:J186">
      <formula1>50</formula1>
    </dataValidation>
    <dataValidation type="whole" operator="greaterThanOrEqual" allowBlank="1" showInputMessage="1" showErrorMessage="1" error="您输入的不是大于或等于1的整数" prompt="请输入大于或等于1的整数" sqref="J216 J218 J222 J228 J235 J237:J245">
      <formula1>1</formula1>
    </dataValidation>
    <dataValidation type="whole" operator="equal" allowBlank="1" showInputMessage="1" showErrorMessage="1" errorTitle="错误" error="你输入的不是等于1的整数。" promptTitle="提示：" prompt="请输入1" sqref="J217 J223 J236 J246 J251 J267 J287 J310 J313 J322 J231:J234 J253:J257 J260:J261 J275:J276 J293:J295 J307:J308 J318:J319 J324:J333 J338:J345">
      <formula1>1</formula1>
    </dataValidation>
    <dataValidation type="list" allowBlank="1" showInputMessage="1" showErrorMessage="1" sqref="F222 F98:F100 F115:F118 F229:F245 F254:F258 F280:F283 F286:F288">
      <formula1>"产品订阅,一次性收费"</formula1>
    </dataValidation>
    <dataValidation type="whole" operator="greaterThanOrEqual" allowBlank="1" showInputMessage="1" showErrorMessage="1" error="请输入大于等于500的整数" prompt="请输入大于等于500的整数" sqref="J262">
      <formula1>500</formula1>
    </dataValidation>
    <dataValidation type="whole" operator="lessThanOrEqual" allowBlank="1" showInputMessage="1" showErrorMessage="1" error="请输入小于或等于500的整数" prompt="请输入小于或等于500的整数" sqref="J268">
      <formula1>500</formula1>
    </dataValidation>
    <dataValidation type="whole" operator="greaterThanOrEqual" allowBlank="1" showInputMessage="1" showErrorMessage="1" errorTitle="错误" error="请输入大于等于30的整数" promptTitle="提示：" prompt="请输入大于等于30的整数" sqref="J274">
      <formula1>30</formula1>
    </dataValidation>
    <dataValidation type="list" allowBlank="1" showInputMessage="1" showErrorMessage="1" errorTitle="错误" error="你选择的不是下拉列表中的选项。" sqref="I287">
      <formula1>"0,1"</formula1>
    </dataValidation>
    <dataValidation type="whole" operator="greaterThanOrEqual" allowBlank="1" showInputMessage="1" showErrorMessage="1" errorTitle="提示：" error="请输入大于等于20的整数" promptTitle="提示：" prompt="请输入大于等于20的整数" sqref="J309">
      <formula1>20</formula1>
    </dataValidation>
    <dataValidation type="whole" operator="greaterThanOrEqual" allowBlank="1" showInputMessage="1" showErrorMessage="1" errorTitle="提示：" error="请输入大于等于10的整数" promptTitle="提示：" prompt="请输入大于等于10的整数" sqref="J311 J269:J270">
      <formula1>10</formula1>
    </dataValidation>
    <dataValidation type="whole" operator="greaterThanOrEqual" allowBlank="1" showInputMessage="1" showErrorMessage="1" errorTitle="错误" error="请输入大于等于20的整数" promptTitle="提示：" prompt="请输入大于等于20的整数" sqref="J323">
      <formula1>20</formula1>
    </dataValidation>
    <dataValidation type="whole" operator="between" allowBlank="1" showInputMessage="1" showErrorMessage="1" error="您输入的不是大于或等于20，小于或等于2000的整数" prompt="请输入大于等于20的整数" sqref="J79:J87">
      <formula1>20</formula1>
      <formula2>2000</formula2>
    </dataValidation>
    <dataValidation type="whole" operator="between" allowBlank="1" showInputMessage="1" showErrorMessage="1" errorTitle="错误" error="您输入的不是大于或等于20，小于或等于2000的整数" prompt="请输入大于等于20的整数" sqref="J89:J92">
      <formula1>20</formula1>
      <formula2>2000</formula2>
    </dataValidation>
    <dataValidation type="whole" operator="greaterThanOrEqual" allowBlank="1" showInputMessage="1" showErrorMessage="1" errorTitle="错误" error="你输入的不是大于等于10的整数。" promptTitle="提示：" prompt="请输入大于等于10的整数" sqref="J127:J135">
      <formula1>10</formula1>
    </dataValidation>
    <dataValidation type="whole" operator="greaterThanOrEqual" allowBlank="1" showInputMessage="1" showErrorMessage="1" error="请输入大于等于6的整数" prompt="请输入大于等于6的整数" sqref="J156:J159">
      <formula1>6</formula1>
    </dataValidation>
    <dataValidation type="whole" operator="greaterThanOrEqual" allowBlank="1" showInputMessage="1" showErrorMessage="1" error="请输入大于等于100的整数" prompt="请输入大于等于100的整数" sqref="J209:J211">
      <formula1>100</formula1>
    </dataValidation>
    <dataValidation type="whole" operator="greaterThanOrEqual" allowBlank="1" showInputMessage="1" showErrorMessage="1" error="您输入的不是大于或等于500的整数" prompt="请输入大于或等于500的整数" sqref="J219:J221">
      <formula1>500</formula1>
    </dataValidation>
    <dataValidation type="whole" operator="greaterThanOrEqual" allowBlank="1" showInputMessage="1" showErrorMessage="1" errorTitle="提示：" error="请输入大于或等于50的许可数" promptTitle="提示：" prompt="请输入大于或等于50的许可数" sqref="J226:J227 J229:J230">
      <formula1>50</formula1>
    </dataValidation>
    <dataValidation type="whole" operator="greaterThanOrEqual" allowBlank="1" showInputMessage="1" showErrorMessage="1" errorTitle="提示：" error="请输入大于等于5的整数" prompt="请输入大于等于5的整数" sqref="J277:J279">
      <formula1>5</formula1>
    </dataValidation>
    <dataValidation type="whole" operator="greaterThanOrEqual" allowBlank="1" showInputMessage="1" showErrorMessage="1" errorTitle="提示：" error="请输入大于等于10000的整数" promptTitle="提示：" prompt="请输入大于等于10000的整数" sqref="J280:J281">
      <formula1>10000</formula1>
    </dataValidation>
    <dataValidation type="whole" operator="greaterThanOrEqual" allowBlank="1" showInputMessage="1" showErrorMessage="1" errorTitle="提示：" error="请输入大于等于2000的整数" promptTitle="提示：" prompt="请输入大于等于2000的整数" sqref="J282:J283">
      <formula1>2000</formula1>
    </dataValidation>
    <dataValidation type="whole" operator="greaterThanOrEqual" allowBlank="1" showInputMessage="1" showErrorMessage="1" errorTitle="提示：" error="请输入大于或等于2的许可数" promptTitle="提示：" prompt="请输入大于或等于2的许可数" sqref="J284:J285">
      <formula1>2</formula1>
    </dataValidation>
    <dataValidation allowBlank="1" showInputMessage="1" showErrorMessage="1" prompt="请填写30、90、365三个选项" sqref="J288:J290"/>
    <dataValidation type="whole" operator="equal" allowBlank="1" showInputMessage="1" showErrorMessage="1" error="请输入等于1的整数" prompt="请输入等于1的整数" sqref="J291:J292">
      <formula1>1</formula1>
    </dataValidation>
    <dataValidation type="whole" operator="greaterThanOrEqual" allowBlank="1" showInputMessage="1" showErrorMessage="1" errorTitle="错误" error="请输入大于等于50的整数" prompt="请输入大于等于50的整数" sqref="J314:J317 J320:J321">
      <formula1>50</formula1>
    </dataValidation>
  </dataValidations>
  <pageMargins left="0.699305555555556" right="0.699305555555556" top="0.75" bottom="0.75" header="0.3" footer="0.3"/>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54"/>
  <sheetViews>
    <sheetView showGridLines="0" zoomScale="60" zoomScaleNormal="60" workbookViewId="0">
      <selection activeCell="J16" sqref="J16"/>
    </sheetView>
  </sheetViews>
  <sheetFormatPr defaultColWidth="8.875" defaultRowHeight="20.25"/>
  <cols>
    <col min="1" max="1" width="13.75" style="12" customWidth="1"/>
    <col min="2" max="2" width="19.375" style="12" customWidth="1"/>
    <col min="3" max="3" width="18.375" style="12" customWidth="1"/>
    <col min="4" max="4" width="24.375" style="12" customWidth="1"/>
    <col min="5" max="5" width="18.5" style="12" customWidth="1"/>
    <col min="6" max="6" width="14.25" style="12" customWidth="1"/>
    <col min="7" max="7" width="14.375" style="12" customWidth="1"/>
    <col min="8" max="8" width="15" style="12" customWidth="1"/>
    <col min="9" max="10" width="14.625" style="12" customWidth="1"/>
    <col min="11" max="11" width="18.5" style="12" customWidth="1"/>
    <col min="12" max="12" width="16.875" style="12" customWidth="1"/>
    <col min="13" max="13" width="21.5" style="13" customWidth="1"/>
    <col min="14" max="14" width="40.375" style="14" customWidth="1"/>
    <col min="15" max="16" width="10.625" style="14" customWidth="1"/>
    <col min="17" max="17" width="83.375" style="15" customWidth="1"/>
    <col min="18" max="18" width="75" style="79" customWidth="1"/>
    <col min="19" max="19" width="49.375" style="79" customWidth="1"/>
    <col min="20" max="25" width="10.5" style="77" customWidth="1"/>
    <col min="26" max="27" width="10.375" style="77" customWidth="1"/>
    <col min="28" max="16384" width="8.875" style="77"/>
  </cols>
  <sheetData>
    <row r="1" spans="1:27">
      <c r="A1" s="136" t="s">
        <v>975</v>
      </c>
      <c r="B1" s="17"/>
      <c r="C1" s="17"/>
      <c r="D1" s="17"/>
      <c r="E1" s="17"/>
      <c r="F1" s="82"/>
      <c r="G1" s="17"/>
      <c r="H1" s="17"/>
      <c r="I1" s="17"/>
      <c r="J1" s="17"/>
      <c r="K1" s="17"/>
      <c r="L1" s="17"/>
      <c r="M1" s="83"/>
      <c r="N1" s="19"/>
      <c r="O1" s="19"/>
      <c r="P1" s="19"/>
      <c r="Q1" s="20"/>
      <c r="R1" s="21"/>
      <c r="S1" s="134"/>
      <c r="T1" s="137"/>
      <c r="U1" s="137"/>
      <c r="V1" s="137"/>
      <c r="W1" s="137"/>
      <c r="X1" s="137"/>
      <c r="Y1" s="137"/>
      <c r="Z1" s="138"/>
      <c r="AA1" s="138"/>
    </row>
    <row r="2" spans="1:27">
      <c r="A2" s="23"/>
      <c r="B2" s="23"/>
      <c r="C2" s="23"/>
      <c r="D2" s="23"/>
      <c r="E2" s="23"/>
      <c r="F2" s="82"/>
      <c r="G2" s="23"/>
      <c r="H2" s="23"/>
      <c r="I2" s="23"/>
      <c r="J2" s="23"/>
      <c r="K2" s="23"/>
      <c r="L2" s="23"/>
      <c r="M2" s="87"/>
      <c r="N2" s="24"/>
      <c r="O2" s="24"/>
      <c r="P2" s="24"/>
      <c r="Q2" s="25"/>
      <c r="R2" s="26"/>
      <c r="S2" s="134"/>
      <c r="T2" s="137"/>
      <c r="U2" s="137"/>
      <c r="V2" s="137"/>
      <c r="W2" s="137"/>
      <c r="X2" s="137"/>
      <c r="Y2" s="137"/>
      <c r="Z2" s="138"/>
      <c r="AA2" s="138"/>
    </row>
    <row r="3" spans="1:27">
      <c r="A3" s="23"/>
      <c r="B3" s="23"/>
      <c r="C3" s="23"/>
      <c r="D3" s="23"/>
      <c r="E3" s="23"/>
      <c r="F3" s="82"/>
      <c r="G3" s="23"/>
      <c r="H3" s="23"/>
      <c r="I3" s="23"/>
      <c r="J3" s="23"/>
      <c r="K3" s="23"/>
      <c r="L3" s="23"/>
      <c r="M3" s="87"/>
      <c r="N3" s="24"/>
      <c r="O3" s="24"/>
      <c r="P3" s="24"/>
      <c r="Q3" s="25"/>
      <c r="R3" s="26"/>
      <c r="S3" s="134"/>
      <c r="T3" s="137"/>
      <c r="U3" s="137"/>
      <c r="V3" s="137"/>
      <c r="W3" s="137"/>
      <c r="X3" s="137"/>
      <c r="Y3" s="137"/>
      <c r="Z3" s="138"/>
      <c r="AA3" s="138"/>
    </row>
    <row r="4" s="12" customFormat="1" ht="42" spans="1:27">
      <c r="A4" s="88" t="s">
        <v>11</v>
      </c>
      <c r="B4" s="89" t="s">
        <v>12</v>
      </c>
      <c r="C4" s="89" t="s">
        <v>13</v>
      </c>
      <c r="D4" s="89"/>
      <c r="E4" s="90" t="s">
        <v>14</v>
      </c>
      <c r="F4" s="90" t="s">
        <v>15</v>
      </c>
      <c r="G4" s="90" t="s">
        <v>16</v>
      </c>
      <c r="H4" s="90" t="s">
        <v>17</v>
      </c>
      <c r="I4" s="90" t="s">
        <v>18</v>
      </c>
      <c r="J4" s="90" t="s">
        <v>19</v>
      </c>
      <c r="K4" s="90" t="s">
        <v>20</v>
      </c>
      <c r="L4" s="90" t="s">
        <v>21</v>
      </c>
      <c r="M4" s="91" t="s">
        <v>22</v>
      </c>
      <c r="N4" s="90" t="s">
        <v>23</v>
      </c>
      <c r="O4" s="90" t="s">
        <v>25</v>
      </c>
      <c r="P4" s="90" t="s">
        <v>26</v>
      </c>
      <c r="Q4" s="90" t="s">
        <v>27</v>
      </c>
      <c r="R4" s="89" t="s">
        <v>28</v>
      </c>
      <c r="S4" s="134"/>
      <c r="T4" s="130"/>
      <c r="U4" s="130"/>
      <c r="V4" s="130"/>
      <c r="W4" s="130"/>
      <c r="X4" s="130"/>
      <c r="Y4" s="130"/>
      <c r="Z4" s="130"/>
      <c r="AA4" s="130"/>
    </row>
    <row r="5" s="78" customFormat="1" ht="212" customHeight="1" spans="1:27">
      <c r="A5" s="139" t="s">
        <v>29</v>
      </c>
      <c r="B5" s="140" t="s">
        <v>93</v>
      </c>
      <c r="C5" s="141" t="s">
        <v>976</v>
      </c>
      <c r="D5" s="142"/>
      <c r="E5" s="143" t="s">
        <v>32</v>
      </c>
      <c r="F5" s="96" t="s">
        <v>33</v>
      </c>
      <c r="G5" s="144" t="s">
        <v>34</v>
      </c>
      <c r="H5" s="145">
        <v>8000</v>
      </c>
      <c r="I5" s="98"/>
      <c r="J5" s="146"/>
      <c r="K5" s="147" t="s">
        <v>35</v>
      </c>
      <c r="L5" s="148"/>
      <c r="M5" s="149" cm="1">
        <f t="array" ref="M5">IF(SUM(I5:I5)&gt;0,SUMPRODUCT(I5:I5,H5:H5)+SUMPRODUCT(TEXT(J5-{0,20,50,100},"0;!0")*{1200,-300,-200,-100}),0)</f>
        <v>0</v>
      </c>
      <c r="N5" s="150" t="s">
        <v>977</v>
      </c>
      <c r="O5" s="150" t="s">
        <v>25</v>
      </c>
      <c r="P5" s="151"/>
      <c r="Q5" s="105" t="s">
        <v>978</v>
      </c>
      <c r="R5" s="105"/>
      <c r="S5" s="84"/>
      <c r="T5" s="85"/>
      <c r="U5" s="85"/>
      <c r="V5" s="85"/>
      <c r="W5" s="85"/>
      <c r="X5" s="85"/>
      <c r="Y5" s="85"/>
      <c r="Z5" s="85"/>
      <c r="AA5" s="85"/>
    </row>
    <row r="6" s="78" customFormat="1" ht="42" customHeight="1" spans="1:27">
      <c r="A6" s="152" t="s">
        <v>382</v>
      </c>
      <c r="B6" s="153" t="s">
        <v>383</v>
      </c>
      <c r="C6" s="154" t="s">
        <v>979</v>
      </c>
      <c r="D6" s="155"/>
      <c r="E6" s="155" t="s">
        <v>255</v>
      </c>
      <c r="F6" s="156" t="s">
        <v>33</v>
      </c>
      <c r="G6" s="143">
        <v>10</v>
      </c>
      <c r="H6" s="157">
        <v>18000</v>
      </c>
      <c r="I6" s="158"/>
      <c r="J6" s="159"/>
      <c r="K6" s="160" t="s">
        <v>34</v>
      </c>
      <c r="L6" s="161">
        <v>1000</v>
      </c>
      <c r="M6" s="162" cm="1">
        <f t="array" ref="M6">IF('YonSuite(专业版)公有云'!I135=1,IF(SUM(I6:I7)&gt;=1,(J6-10)*L6+SUMPRODUCT(H6:H7,I6:I7),0)*1.3,IF(SUM(I6:I7)&gt;=1,(J6-10)*L6+SUMPRODUCT(H6:H7,I6:I7),0))</f>
        <v>0</v>
      </c>
      <c r="N6" s="163" t="s">
        <v>980</v>
      </c>
      <c r="O6" s="164" t="s">
        <v>25</v>
      </c>
      <c r="P6" s="163"/>
      <c r="Q6" s="105" t="s">
        <v>981</v>
      </c>
      <c r="R6" s="105"/>
      <c r="S6" s="84"/>
      <c r="T6" s="85"/>
      <c r="U6" s="85"/>
      <c r="V6" s="85"/>
      <c r="W6" s="85"/>
      <c r="X6" s="85"/>
      <c r="Y6" s="85"/>
      <c r="Z6" s="85"/>
      <c r="AA6" s="85"/>
    </row>
    <row r="7" s="78" customFormat="1" ht="42" customHeight="1" spans="1:27">
      <c r="A7" s="165"/>
      <c r="B7" s="166" t="s">
        <v>392</v>
      </c>
      <c r="C7" s="167" t="s">
        <v>982</v>
      </c>
      <c r="D7" s="168"/>
      <c r="E7" s="168" t="s">
        <v>255</v>
      </c>
      <c r="F7" s="169" t="s">
        <v>33</v>
      </c>
      <c r="G7" s="143"/>
      <c r="H7" s="170">
        <v>20000</v>
      </c>
      <c r="I7" s="171"/>
      <c r="J7" s="172"/>
      <c r="K7" s="173"/>
      <c r="L7" s="174"/>
      <c r="M7" s="175"/>
      <c r="N7" s="176"/>
      <c r="O7" s="164" t="s">
        <v>25</v>
      </c>
      <c r="P7" s="163"/>
      <c r="Q7" s="177" t="s">
        <v>983</v>
      </c>
      <c r="R7" s="105"/>
      <c r="S7" s="84"/>
      <c r="T7" s="85"/>
      <c r="U7" s="85"/>
      <c r="V7" s="85"/>
      <c r="W7" s="85"/>
      <c r="X7" s="85"/>
      <c r="Y7" s="85"/>
      <c r="Z7" s="85"/>
      <c r="AA7" s="85"/>
    </row>
    <row r="8" s="135" customFormat="1" spans="1:27">
      <c r="A8" s="178" t="s">
        <v>691</v>
      </c>
      <c r="B8" s="96" t="s">
        <v>825</v>
      </c>
      <c r="C8" s="95" t="s">
        <v>984</v>
      </c>
      <c r="D8" s="95"/>
      <c r="E8" s="95" t="s">
        <v>636</v>
      </c>
      <c r="F8" s="96" t="s">
        <v>33</v>
      </c>
      <c r="G8" s="96">
        <v>10</v>
      </c>
      <c r="H8" s="179">
        <v>20000</v>
      </c>
      <c r="I8" s="98"/>
      <c r="J8" s="159"/>
      <c r="K8" s="163" t="s">
        <v>544</v>
      </c>
      <c r="L8" s="180">
        <v>4000</v>
      </c>
      <c r="M8" s="162">
        <f>IF(AND(I8=1,J8&gt;=1,J8&lt;=50),H8+(J8-10)*L8,IF(AND(I8=1,J8&gt;50,J8&lt;=100),H8+L8*40+L9*(J8-50),IF(AND(I8=1,J8&gt;100),H8+L8*40+L9*50+L10*(J8-100),0)))</f>
        <v>0</v>
      </c>
      <c r="N8" s="181" t="s">
        <v>985</v>
      </c>
      <c r="O8" s="150" t="s">
        <v>25</v>
      </c>
      <c r="P8" s="182"/>
      <c r="Q8" s="183" t="s">
        <v>986</v>
      </c>
      <c r="R8" s="184" t="s">
        <v>987</v>
      </c>
      <c r="S8" s="185"/>
      <c r="T8" s="85"/>
      <c r="U8" s="85"/>
      <c r="V8" s="85"/>
      <c r="W8" s="85"/>
      <c r="X8" s="85"/>
      <c r="Y8" s="85"/>
      <c r="Z8" s="85"/>
      <c r="AA8" s="85"/>
    </row>
    <row r="9" s="135" customFormat="1" spans="1:27">
      <c r="A9" s="178"/>
      <c r="B9" s="96"/>
      <c r="C9" s="95"/>
      <c r="D9" s="95"/>
      <c r="E9" s="95"/>
      <c r="F9" s="96"/>
      <c r="G9" s="96"/>
      <c r="H9" s="179"/>
      <c r="I9" s="98"/>
      <c r="J9" s="159"/>
      <c r="K9" s="163" t="s">
        <v>531</v>
      </c>
      <c r="L9" s="180">
        <v>3500</v>
      </c>
      <c r="M9" s="162"/>
      <c r="N9" s="181"/>
      <c r="O9" s="186"/>
      <c r="P9" s="187"/>
      <c r="Q9" s="183"/>
      <c r="R9" s="184"/>
      <c r="S9" s="185"/>
      <c r="T9" s="85"/>
      <c r="U9" s="85"/>
      <c r="V9" s="85"/>
      <c r="W9" s="85"/>
      <c r="X9" s="85"/>
      <c r="Y9" s="85"/>
      <c r="Z9" s="85"/>
      <c r="AA9" s="85"/>
    </row>
    <row r="10" s="135" customFormat="1" spans="1:27">
      <c r="A10" s="178"/>
      <c r="B10" s="96"/>
      <c r="C10" s="95"/>
      <c r="D10" s="95"/>
      <c r="E10" s="95"/>
      <c r="F10" s="96"/>
      <c r="G10" s="96"/>
      <c r="H10" s="179"/>
      <c r="I10" s="98"/>
      <c r="J10" s="159"/>
      <c r="K10" s="163" t="s">
        <v>545</v>
      </c>
      <c r="L10" s="180">
        <v>3000</v>
      </c>
      <c r="M10" s="162"/>
      <c r="N10" s="181"/>
      <c r="O10" s="186"/>
      <c r="P10" s="188"/>
      <c r="Q10" s="183"/>
      <c r="R10" s="184"/>
      <c r="S10" s="185"/>
      <c r="T10" s="85"/>
      <c r="U10" s="85"/>
      <c r="V10" s="85"/>
      <c r="W10" s="85"/>
      <c r="X10" s="85"/>
      <c r="Y10" s="85"/>
      <c r="Z10" s="85"/>
      <c r="AA10" s="85"/>
    </row>
    <row r="11" s="135" customFormat="1" ht="60.75" spans="1:27">
      <c r="A11" s="178"/>
      <c r="B11" s="95" t="s">
        <v>988</v>
      </c>
      <c r="C11" s="189" t="s">
        <v>989</v>
      </c>
      <c r="D11" s="189"/>
      <c r="E11" s="189" t="s">
        <v>990</v>
      </c>
      <c r="F11" s="189" t="s">
        <v>33</v>
      </c>
      <c r="G11" s="189" t="s">
        <v>34</v>
      </c>
      <c r="H11" s="96" t="s">
        <v>34</v>
      </c>
      <c r="I11" s="98"/>
      <c r="J11" s="190"/>
      <c r="K11" s="178" t="s">
        <v>34</v>
      </c>
      <c r="L11" s="191">
        <v>1200</v>
      </c>
      <c r="M11" s="102">
        <f t="shared" ref="M11:M17" si="0">IF(I11=1,L11*J11,0)</f>
        <v>0</v>
      </c>
      <c r="N11" s="192"/>
      <c r="O11" s="150" t="s">
        <v>25</v>
      </c>
      <c r="P11" s="95" t="s">
        <v>26</v>
      </c>
      <c r="Q11" s="193" t="s">
        <v>991</v>
      </c>
      <c r="R11" s="184" t="s">
        <v>992</v>
      </c>
      <c r="S11" s="84"/>
      <c r="T11" s="85"/>
      <c r="U11" s="85"/>
      <c r="V11" s="85"/>
      <c r="W11" s="85"/>
      <c r="X11" s="85"/>
      <c r="Y11" s="85"/>
      <c r="Z11" s="85"/>
      <c r="AA11" s="85"/>
    </row>
    <row r="12" s="135" customFormat="1" ht="60.75" spans="1:27">
      <c r="A12" s="178"/>
      <c r="B12" s="95"/>
      <c r="C12" s="189" t="s">
        <v>993</v>
      </c>
      <c r="D12" s="189"/>
      <c r="E12" s="189" t="s">
        <v>990</v>
      </c>
      <c r="F12" s="189" t="s">
        <v>33</v>
      </c>
      <c r="G12" s="189" t="s">
        <v>34</v>
      </c>
      <c r="H12" s="96" t="s">
        <v>34</v>
      </c>
      <c r="I12" s="98"/>
      <c r="J12" s="190"/>
      <c r="K12" s="178" t="s">
        <v>34</v>
      </c>
      <c r="L12" s="191">
        <v>1800</v>
      </c>
      <c r="M12" s="102">
        <f t="shared" si="0"/>
        <v>0</v>
      </c>
      <c r="N12" s="192"/>
      <c r="O12" s="150" t="s">
        <v>25</v>
      </c>
      <c r="P12" s="95" t="s">
        <v>26</v>
      </c>
      <c r="Q12" s="193" t="s">
        <v>994</v>
      </c>
      <c r="R12" s="184" t="s">
        <v>995</v>
      </c>
      <c r="S12" s="84"/>
      <c r="T12" s="85"/>
      <c r="U12" s="85"/>
      <c r="V12" s="85"/>
      <c r="W12" s="85"/>
      <c r="X12" s="85"/>
      <c r="Y12" s="85"/>
      <c r="Z12" s="85"/>
      <c r="AA12" s="85"/>
    </row>
    <row r="13" s="135" customFormat="1" ht="60.75" spans="1:27">
      <c r="A13" s="178"/>
      <c r="B13" s="95"/>
      <c r="C13" s="194" t="s">
        <v>996</v>
      </c>
      <c r="D13" s="194"/>
      <c r="E13" s="96" t="s">
        <v>519</v>
      </c>
      <c r="F13" s="96" t="s">
        <v>33</v>
      </c>
      <c r="G13" s="189" t="s">
        <v>34</v>
      </c>
      <c r="H13" s="189" t="s">
        <v>34</v>
      </c>
      <c r="I13" s="98"/>
      <c r="J13" s="190"/>
      <c r="K13" s="178" t="s">
        <v>34</v>
      </c>
      <c r="L13" s="179">
        <v>7316.64</v>
      </c>
      <c r="M13" s="102">
        <f t="shared" si="0"/>
        <v>0</v>
      </c>
      <c r="N13" s="163"/>
      <c r="O13" s="150" t="s">
        <v>25</v>
      </c>
      <c r="P13" s="95" t="s">
        <v>26</v>
      </c>
      <c r="Q13" s="193" t="s">
        <v>997</v>
      </c>
      <c r="R13" s="195" t="s">
        <v>998</v>
      </c>
      <c r="S13" s="84"/>
      <c r="T13" s="85"/>
      <c r="U13" s="85"/>
      <c r="V13" s="85"/>
      <c r="W13" s="85"/>
      <c r="X13" s="85"/>
      <c r="Y13" s="85"/>
      <c r="Z13" s="85"/>
      <c r="AA13" s="85"/>
    </row>
    <row r="14" s="135" customFormat="1" ht="60.75" spans="1:27">
      <c r="A14" s="178"/>
      <c r="B14" s="95"/>
      <c r="C14" s="194" t="s">
        <v>999</v>
      </c>
      <c r="D14" s="194"/>
      <c r="E14" s="96" t="s">
        <v>519</v>
      </c>
      <c r="F14" s="96" t="s">
        <v>33</v>
      </c>
      <c r="G14" s="189" t="s">
        <v>34</v>
      </c>
      <c r="H14" s="189" t="s">
        <v>34</v>
      </c>
      <c r="I14" s="98"/>
      <c r="J14" s="190"/>
      <c r="K14" s="178" t="s">
        <v>34</v>
      </c>
      <c r="L14" s="179">
        <v>13643.28</v>
      </c>
      <c r="M14" s="102">
        <f t="shared" si="0"/>
        <v>0</v>
      </c>
      <c r="N14" s="163"/>
      <c r="O14" s="150" t="s">
        <v>25</v>
      </c>
      <c r="P14" s="95" t="s">
        <v>26</v>
      </c>
      <c r="Q14" s="193" t="s">
        <v>997</v>
      </c>
      <c r="R14" s="195" t="s">
        <v>998</v>
      </c>
      <c r="S14" s="84"/>
      <c r="T14" s="85"/>
      <c r="U14" s="85"/>
      <c r="V14" s="85"/>
      <c r="W14" s="85"/>
      <c r="X14" s="85"/>
      <c r="Y14" s="85"/>
      <c r="Z14" s="85"/>
      <c r="AA14" s="85"/>
    </row>
    <row r="15" s="135" customFormat="1" ht="60.75" spans="1:27">
      <c r="A15" s="178"/>
      <c r="B15" s="95"/>
      <c r="C15" s="194" t="s">
        <v>1000</v>
      </c>
      <c r="D15" s="194"/>
      <c r="E15" s="96" t="s">
        <v>519</v>
      </c>
      <c r="F15" s="96" t="s">
        <v>33</v>
      </c>
      <c r="G15" s="189" t="s">
        <v>34</v>
      </c>
      <c r="H15" s="189" t="s">
        <v>34</v>
      </c>
      <c r="I15" s="98"/>
      <c r="J15" s="190"/>
      <c r="K15" s="178" t="s">
        <v>34</v>
      </c>
      <c r="L15" s="179">
        <v>26296.44</v>
      </c>
      <c r="M15" s="102">
        <f t="shared" si="0"/>
        <v>0</v>
      </c>
      <c r="N15" s="163"/>
      <c r="O15" s="150" t="s">
        <v>25</v>
      </c>
      <c r="P15" s="95" t="s">
        <v>26</v>
      </c>
      <c r="Q15" s="193" t="s">
        <v>997</v>
      </c>
      <c r="R15" s="195" t="s">
        <v>998</v>
      </c>
      <c r="S15" s="84"/>
      <c r="T15" s="85"/>
      <c r="U15" s="85"/>
      <c r="V15" s="85"/>
      <c r="W15" s="85"/>
      <c r="X15" s="85"/>
      <c r="Y15" s="85"/>
      <c r="Z15" s="85"/>
      <c r="AA15" s="85"/>
    </row>
    <row r="16" s="135" customFormat="1" ht="162" spans="1:27">
      <c r="A16" s="178"/>
      <c r="B16" s="95"/>
      <c r="C16" s="189" t="s">
        <v>1001</v>
      </c>
      <c r="D16" s="189"/>
      <c r="E16" s="96" t="s">
        <v>519</v>
      </c>
      <c r="F16" s="96" t="s">
        <v>33</v>
      </c>
      <c r="G16" s="96" t="s">
        <v>34</v>
      </c>
      <c r="H16" s="189" t="s">
        <v>34</v>
      </c>
      <c r="I16" s="98"/>
      <c r="J16" s="190"/>
      <c r="K16" s="178" t="s">
        <v>34</v>
      </c>
      <c r="L16" s="179">
        <v>40000</v>
      </c>
      <c r="M16" s="102">
        <f t="shared" si="0"/>
        <v>0</v>
      </c>
      <c r="N16" s="196"/>
      <c r="O16" s="151" t="s">
        <v>25</v>
      </c>
      <c r="P16" s="95" t="s">
        <v>26</v>
      </c>
      <c r="Q16" s="193" t="s">
        <v>1002</v>
      </c>
      <c r="R16" s="197" t="s">
        <v>1003</v>
      </c>
      <c r="S16" s="84"/>
      <c r="T16" s="85"/>
      <c r="U16" s="85"/>
      <c r="V16" s="85"/>
      <c r="W16" s="85"/>
      <c r="X16" s="85"/>
      <c r="Y16" s="85"/>
      <c r="Z16" s="85"/>
      <c r="AA16" s="85"/>
    </row>
    <row r="17" spans="1:27">
      <c r="A17" s="107" t="s">
        <v>972</v>
      </c>
      <c r="B17" s="108"/>
      <c r="C17" s="108"/>
      <c r="D17" s="108"/>
      <c r="E17" s="109" t="s">
        <v>3</v>
      </c>
      <c r="F17" s="110"/>
      <c r="G17" s="110"/>
      <c r="H17" s="110"/>
      <c r="I17" s="110"/>
      <c r="J17" s="110"/>
      <c r="K17" s="111"/>
      <c r="L17" s="112"/>
      <c r="M17" s="113">
        <f>SUMIF(F5:F16,"一次性收费",M5:M16)</f>
        <v>0</v>
      </c>
      <c r="N17" s="114"/>
      <c r="O17" s="115"/>
      <c r="P17" s="115"/>
      <c r="Q17" s="115"/>
      <c r="R17" s="116"/>
      <c r="S17" s="134"/>
      <c r="T17" s="137"/>
      <c r="U17" s="137"/>
      <c r="V17" s="137"/>
      <c r="W17" s="137"/>
      <c r="X17" s="137"/>
      <c r="Y17" s="137"/>
      <c r="Z17" s="138"/>
      <c r="AA17" s="138"/>
    </row>
    <row r="18" spans="1:27">
      <c r="A18" s="107"/>
      <c r="B18" s="108"/>
      <c r="C18" s="108"/>
      <c r="D18" s="108"/>
      <c r="E18" s="109" t="s">
        <v>973</v>
      </c>
      <c r="F18" s="110"/>
      <c r="G18" s="110"/>
      <c r="H18" s="110"/>
      <c r="I18" s="110"/>
      <c r="J18" s="110"/>
      <c r="K18" s="111"/>
      <c r="L18" s="117"/>
      <c r="M18" s="113">
        <f>SUMIF(F5:F16,"产品订阅",M5:M16)</f>
        <v>0</v>
      </c>
      <c r="N18" s="118"/>
      <c r="O18" s="119"/>
      <c r="P18" s="119"/>
      <c r="Q18" s="119"/>
      <c r="R18" s="120"/>
      <c r="S18" s="134"/>
      <c r="T18" s="137"/>
      <c r="U18" s="137"/>
      <c r="V18" s="137"/>
      <c r="W18" s="137"/>
      <c r="X18" s="137"/>
      <c r="Y18" s="137"/>
      <c r="Z18" s="138"/>
      <c r="AA18" s="138"/>
    </row>
    <row r="19" ht="21" spans="1:27">
      <c r="A19" s="121"/>
      <c r="B19" s="121"/>
      <c r="C19" s="121"/>
      <c r="D19" s="121"/>
      <c r="E19" s="109" t="s">
        <v>974</v>
      </c>
      <c r="F19" s="110"/>
      <c r="G19" s="110"/>
      <c r="H19" s="110"/>
      <c r="I19" s="110"/>
      <c r="J19" s="110"/>
      <c r="K19" s="111"/>
      <c r="L19" s="122"/>
      <c r="M19" s="123">
        <f>M17+M18</f>
        <v>0</v>
      </c>
      <c r="N19" s="124"/>
      <c r="O19" s="125"/>
      <c r="P19" s="125"/>
      <c r="Q19" s="125"/>
      <c r="R19" s="126"/>
      <c r="S19" s="134"/>
      <c r="T19" s="137"/>
      <c r="U19" s="137"/>
      <c r="V19" s="137"/>
      <c r="W19" s="137"/>
      <c r="X19" s="137"/>
      <c r="Y19" s="137"/>
      <c r="Z19" s="138"/>
      <c r="AA19" s="138"/>
    </row>
    <row r="20" spans="1:27">
      <c r="A20" s="130"/>
      <c r="B20" s="130"/>
      <c r="C20" s="130"/>
      <c r="D20" s="130"/>
      <c r="E20" s="130"/>
      <c r="F20" s="130"/>
      <c r="G20" s="130"/>
      <c r="H20" s="130"/>
      <c r="I20" s="130"/>
      <c r="J20" s="130"/>
      <c r="K20" s="130"/>
      <c r="L20" s="131"/>
      <c r="M20" s="132"/>
      <c r="N20" s="133"/>
      <c r="O20" s="133"/>
      <c r="P20" s="133"/>
      <c r="Q20" s="133"/>
      <c r="R20" s="134"/>
      <c r="S20" s="134"/>
      <c r="T20" s="137"/>
      <c r="U20" s="137"/>
      <c r="V20" s="137"/>
      <c r="W20" s="137"/>
      <c r="X20" s="137"/>
      <c r="Y20" s="137"/>
      <c r="Z20" s="138"/>
      <c r="AA20" s="138"/>
    </row>
    <row r="21" spans="1:27">
      <c r="A21" s="130"/>
      <c r="B21" s="130"/>
      <c r="C21" s="130"/>
      <c r="D21" s="130"/>
      <c r="E21" s="130"/>
      <c r="F21" s="130"/>
      <c r="G21" s="130"/>
      <c r="H21" s="130"/>
      <c r="I21" s="130"/>
      <c r="J21" s="130"/>
      <c r="K21" s="130"/>
      <c r="L21" s="131"/>
      <c r="M21" s="132"/>
      <c r="N21" s="133"/>
      <c r="O21" s="133"/>
      <c r="P21" s="133"/>
      <c r="Q21" s="133"/>
      <c r="R21" s="134"/>
      <c r="S21" s="134"/>
      <c r="T21" s="137"/>
      <c r="U21" s="137"/>
      <c r="V21" s="137"/>
      <c r="W21" s="137"/>
      <c r="X21" s="137"/>
      <c r="Y21" s="137"/>
      <c r="Z21" s="138"/>
      <c r="AA21" s="138"/>
    </row>
    <row r="22" spans="1:27">
      <c r="A22" s="130"/>
      <c r="B22" s="130"/>
      <c r="C22" s="130"/>
      <c r="D22" s="130"/>
      <c r="E22" s="130"/>
      <c r="F22" s="130"/>
      <c r="G22" s="130"/>
      <c r="H22" s="130"/>
      <c r="I22" s="130"/>
      <c r="J22" s="130"/>
      <c r="K22" s="130"/>
      <c r="L22" s="131"/>
      <c r="M22" s="132"/>
      <c r="N22" s="133"/>
      <c r="O22" s="133"/>
      <c r="P22" s="133"/>
      <c r="Q22" s="133"/>
      <c r="R22" s="134"/>
      <c r="S22" s="134"/>
      <c r="T22" s="137"/>
      <c r="U22" s="137"/>
      <c r="V22" s="137"/>
      <c r="W22" s="137"/>
      <c r="X22" s="137"/>
      <c r="Y22" s="137"/>
      <c r="Z22" s="138"/>
      <c r="AA22" s="138"/>
    </row>
    <row r="23" spans="1:27">
      <c r="A23" s="130"/>
      <c r="B23" s="130"/>
      <c r="C23" s="130"/>
      <c r="D23" s="130"/>
      <c r="E23" s="130"/>
      <c r="F23" s="130"/>
      <c r="G23" s="130"/>
      <c r="H23" s="130"/>
      <c r="I23" s="130"/>
      <c r="J23" s="130"/>
      <c r="K23" s="130"/>
      <c r="L23" s="131"/>
      <c r="M23" s="132"/>
      <c r="N23" s="133"/>
      <c r="O23" s="133"/>
      <c r="P23" s="133"/>
      <c r="Q23" s="133"/>
      <c r="R23" s="134"/>
      <c r="S23" s="134"/>
      <c r="T23" s="137"/>
      <c r="U23" s="137"/>
      <c r="V23" s="137"/>
      <c r="W23" s="137"/>
      <c r="X23" s="137"/>
      <c r="Y23" s="137"/>
      <c r="Z23" s="138"/>
      <c r="AA23" s="138"/>
    </row>
    <row r="24" spans="1:27">
      <c r="A24" s="130"/>
      <c r="B24" s="130"/>
      <c r="C24" s="130"/>
      <c r="D24" s="130"/>
      <c r="E24" s="130"/>
      <c r="F24" s="130"/>
      <c r="G24" s="130"/>
      <c r="H24" s="130"/>
      <c r="I24" s="130"/>
      <c r="J24" s="130"/>
      <c r="K24" s="130"/>
      <c r="L24" s="131"/>
      <c r="M24" s="132"/>
      <c r="N24" s="133"/>
      <c r="O24" s="133"/>
      <c r="P24" s="133"/>
      <c r="Q24" s="133"/>
      <c r="R24" s="134"/>
      <c r="S24" s="134"/>
      <c r="T24" s="137"/>
      <c r="U24" s="137"/>
      <c r="V24" s="137"/>
      <c r="W24" s="137"/>
      <c r="X24" s="137"/>
      <c r="Y24" s="137"/>
      <c r="Z24" s="138"/>
      <c r="AA24" s="138"/>
    </row>
    <row r="25" spans="1:27">
      <c r="A25" s="130"/>
      <c r="B25" s="130"/>
      <c r="C25" s="130"/>
      <c r="D25" s="130"/>
      <c r="E25" s="130"/>
      <c r="F25" s="130"/>
      <c r="G25" s="130"/>
      <c r="H25" s="130"/>
      <c r="I25" s="130"/>
      <c r="J25" s="130"/>
      <c r="K25" s="130"/>
      <c r="L25" s="131"/>
      <c r="M25" s="132"/>
      <c r="N25" s="133"/>
      <c r="O25" s="133"/>
      <c r="P25" s="133"/>
      <c r="Q25" s="133"/>
      <c r="R25" s="134"/>
      <c r="S25" s="134"/>
      <c r="T25" s="137"/>
      <c r="U25" s="137"/>
      <c r="V25" s="137"/>
      <c r="W25" s="137"/>
      <c r="X25" s="137"/>
      <c r="Y25" s="137"/>
      <c r="Z25" s="138"/>
      <c r="AA25" s="138"/>
    </row>
    <row r="26" spans="1:27">
      <c r="A26" s="130"/>
      <c r="B26" s="130"/>
      <c r="C26" s="130"/>
      <c r="D26" s="130"/>
      <c r="E26" s="130"/>
      <c r="F26" s="130"/>
      <c r="G26" s="130"/>
      <c r="H26" s="130"/>
      <c r="I26" s="130"/>
      <c r="J26" s="130"/>
      <c r="K26" s="130"/>
      <c r="L26" s="131"/>
      <c r="M26" s="132"/>
      <c r="N26" s="133"/>
      <c r="O26" s="133"/>
      <c r="P26" s="133"/>
      <c r="Q26" s="133"/>
      <c r="R26" s="134"/>
      <c r="S26" s="134"/>
      <c r="T26" s="137"/>
      <c r="U26" s="137"/>
      <c r="V26" s="137"/>
      <c r="W26" s="137"/>
      <c r="X26" s="137"/>
      <c r="Y26" s="137"/>
      <c r="Z26" s="138"/>
      <c r="AA26" s="138"/>
    </row>
    <row r="27" spans="1:27">
      <c r="A27" s="130"/>
      <c r="B27" s="130"/>
      <c r="C27" s="130"/>
      <c r="D27" s="130"/>
      <c r="E27" s="130"/>
      <c r="F27" s="130"/>
      <c r="G27" s="130"/>
      <c r="H27" s="130"/>
      <c r="I27" s="130"/>
      <c r="J27" s="130"/>
      <c r="K27" s="130"/>
      <c r="L27" s="131"/>
      <c r="M27" s="132"/>
      <c r="N27" s="133"/>
      <c r="O27" s="133"/>
      <c r="P27" s="133"/>
      <c r="Q27" s="133"/>
      <c r="R27" s="134"/>
      <c r="S27" s="134"/>
      <c r="T27" s="137"/>
      <c r="U27" s="137"/>
      <c r="V27" s="137"/>
      <c r="W27" s="137"/>
      <c r="X27" s="137"/>
      <c r="Y27" s="137"/>
      <c r="Z27" s="138"/>
      <c r="AA27" s="138"/>
    </row>
    <row r="28" spans="1:27">
      <c r="A28" s="130"/>
      <c r="B28" s="130"/>
      <c r="C28" s="130"/>
      <c r="D28" s="130"/>
      <c r="E28" s="130"/>
      <c r="F28" s="130"/>
      <c r="G28" s="130"/>
      <c r="H28" s="130"/>
      <c r="I28" s="130"/>
      <c r="J28" s="130"/>
      <c r="K28" s="130"/>
      <c r="L28" s="131"/>
      <c r="M28" s="132"/>
      <c r="N28" s="133"/>
      <c r="O28" s="133"/>
      <c r="P28" s="133"/>
      <c r="Q28" s="133"/>
      <c r="R28" s="134"/>
      <c r="S28" s="134"/>
      <c r="T28" s="137"/>
      <c r="U28" s="137"/>
      <c r="V28" s="137"/>
      <c r="W28" s="137"/>
      <c r="X28" s="137"/>
      <c r="Y28" s="137"/>
      <c r="Z28" s="138"/>
      <c r="AA28" s="138"/>
    </row>
    <row r="29" spans="1:27">
      <c r="A29" s="130"/>
      <c r="B29" s="130"/>
      <c r="C29" s="130"/>
      <c r="D29" s="130"/>
      <c r="E29" s="130"/>
      <c r="F29" s="130"/>
      <c r="G29" s="130"/>
      <c r="H29" s="130"/>
      <c r="I29" s="130"/>
      <c r="J29" s="130"/>
      <c r="K29" s="130"/>
      <c r="L29" s="131"/>
      <c r="M29" s="132"/>
      <c r="N29" s="133"/>
      <c r="O29" s="133"/>
      <c r="P29" s="133"/>
      <c r="Q29" s="133"/>
      <c r="R29" s="134"/>
      <c r="S29" s="134"/>
      <c r="T29" s="137"/>
      <c r="U29" s="137"/>
      <c r="V29" s="137"/>
      <c r="W29" s="137"/>
      <c r="X29" s="137"/>
      <c r="Y29" s="137"/>
      <c r="Z29" s="138"/>
      <c r="AA29" s="138"/>
    </row>
    <row r="30" spans="1:27">
      <c r="A30" s="130"/>
      <c r="B30" s="130"/>
      <c r="C30" s="130"/>
      <c r="D30" s="130"/>
      <c r="E30" s="130"/>
      <c r="F30" s="130"/>
      <c r="G30" s="130"/>
      <c r="H30" s="130"/>
      <c r="I30" s="130"/>
      <c r="J30" s="130"/>
      <c r="K30" s="130"/>
      <c r="L30" s="131"/>
      <c r="M30" s="132"/>
      <c r="N30" s="133"/>
      <c r="O30" s="133"/>
      <c r="P30" s="133"/>
      <c r="Q30" s="133"/>
      <c r="R30" s="134"/>
      <c r="S30" s="134"/>
      <c r="T30" s="137"/>
      <c r="U30" s="137"/>
      <c r="V30" s="137"/>
      <c r="W30" s="137"/>
      <c r="X30" s="137"/>
      <c r="Y30" s="137"/>
      <c r="Z30" s="138"/>
      <c r="AA30" s="138"/>
    </row>
    <row r="31" spans="1:27">
      <c r="A31" s="130"/>
      <c r="B31" s="130"/>
      <c r="C31" s="130"/>
      <c r="D31" s="130"/>
      <c r="E31" s="130"/>
      <c r="F31" s="130"/>
      <c r="G31" s="130"/>
      <c r="H31" s="130"/>
      <c r="I31" s="130"/>
      <c r="J31" s="130"/>
      <c r="K31" s="130"/>
      <c r="L31" s="131"/>
      <c r="M31" s="132"/>
      <c r="N31" s="133"/>
      <c r="O31" s="133"/>
      <c r="P31" s="133"/>
      <c r="Q31" s="133"/>
      <c r="R31" s="134"/>
      <c r="S31" s="134"/>
      <c r="T31" s="137"/>
      <c r="U31" s="137"/>
      <c r="V31" s="137"/>
      <c r="W31" s="137"/>
      <c r="X31" s="137"/>
      <c r="Y31" s="137"/>
      <c r="Z31" s="138"/>
      <c r="AA31" s="138"/>
    </row>
    <row r="32" spans="1:27">
      <c r="A32" s="130"/>
      <c r="B32" s="130"/>
      <c r="C32" s="130"/>
      <c r="D32" s="130"/>
      <c r="E32" s="130"/>
      <c r="F32" s="130"/>
      <c r="G32" s="130"/>
      <c r="H32" s="130"/>
      <c r="I32" s="130"/>
      <c r="J32" s="130"/>
      <c r="K32" s="130"/>
      <c r="L32" s="131"/>
      <c r="M32" s="132"/>
      <c r="N32" s="133"/>
      <c r="O32" s="133"/>
      <c r="P32" s="133"/>
      <c r="Q32" s="133"/>
      <c r="R32" s="134"/>
      <c r="S32" s="134"/>
      <c r="T32" s="137"/>
      <c r="U32" s="137"/>
      <c r="V32" s="137"/>
      <c r="W32" s="137"/>
      <c r="X32" s="137"/>
      <c r="Y32" s="137"/>
      <c r="Z32" s="138"/>
      <c r="AA32" s="138"/>
    </row>
    <row r="33" spans="1:27">
      <c r="A33" s="130"/>
      <c r="B33" s="130"/>
      <c r="C33" s="130"/>
      <c r="D33" s="130"/>
      <c r="E33" s="130"/>
      <c r="F33" s="130"/>
      <c r="G33" s="130"/>
      <c r="H33" s="130"/>
      <c r="I33" s="130"/>
      <c r="J33" s="130"/>
      <c r="K33" s="130"/>
      <c r="L33" s="131"/>
      <c r="M33" s="132"/>
      <c r="N33" s="133"/>
      <c r="O33" s="133"/>
      <c r="P33" s="133"/>
      <c r="Q33" s="133"/>
      <c r="R33" s="134"/>
      <c r="S33" s="134"/>
      <c r="T33" s="137"/>
      <c r="U33" s="137"/>
      <c r="V33" s="137"/>
      <c r="W33" s="137"/>
      <c r="X33" s="137"/>
      <c r="Y33" s="137"/>
      <c r="Z33" s="138"/>
      <c r="AA33" s="138"/>
    </row>
    <row r="34" spans="1:27">
      <c r="A34" s="130"/>
      <c r="B34" s="130"/>
      <c r="C34" s="130"/>
      <c r="D34" s="130"/>
      <c r="E34" s="130"/>
      <c r="F34" s="130"/>
      <c r="G34" s="130"/>
      <c r="H34" s="130"/>
      <c r="I34" s="130"/>
      <c r="J34" s="130"/>
      <c r="K34" s="130"/>
      <c r="L34" s="131"/>
      <c r="M34" s="132"/>
      <c r="N34" s="133"/>
      <c r="O34" s="133"/>
      <c r="P34" s="133"/>
      <c r="Q34" s="133"/>
      <c r="R34" s="134"/>
      <c r="S34" s="134"/>
      <c r="T34" s="137"/>
      <c r="U34" s="137"/>
      <c r="V34" s="137"/>
      <c r="W34" s="137"/>
      <c r="X34" s="137"/>
      <c r="Y34" s="137"/>
      <c r="Z34" s="138"/>
      <c r="AA34" s="138"/>
    </row>
    <row r="35" spans="1:27">
      <c r="A35" s="130"/>
      <c r="B35" s="130"/>
      <c r="C35" s="130"/>
      <c r="D35" s="130"/>
      <c r="E35" s="130"/>
      <c r="F35" s="130"/>
      <c r="G35" s="130"/>
      <c r="H35" s="130"/>
      <c r="I35" s="130"/>
      <c r="J35" s="130"/>
      <c r="K35" s="130"/>
      <c r="L35" s="131"/>
      <c r="M35" s="132"/>
      <c r="N35" s="133"/>
      <c r="O35" s="133"/>
      <c r="P35" s="133"/>
      <c r="Q35" s="133"/>
      <c r="R35" s="134"/>
      <c r="S35" s="134"/>
      <c r="T35" s="137"/>
      <c r="U35" s="137"/>
      <c r="V35" s="137"/>
      <c r="W35" s="137"/>
      <c r="X35" s="137"/>
      <c r="Y35" s="137"/>
      <c r="Z35" s="138"/>
      <c r="AA35" s="138"/>
    </row>
    <row r="36" spans="1:27">
      <c r="A36" s="130"/>
      <c r="B36" s="130"/>
      <c r="C36" s="130"/>
      <c r="D36" s="130"/>
      <c r="E36" s="130"/>
      <c r="F36" s="130"/>
      <c r="G36" s="130"/>
      <c r="H36" s="130"/>
      <c r="I36" s="130"/>
      <c r="J36" s="130"/>
      <c r="K36" s="130"/>
      <c r="L36" s="131"/>
      <c r="M36" s="132"/>
      <c r="N36" s="133"/>
      <c r="O36" s="133"/>
      <c r="P36" s="133"/>
      <c r="Q36" s="133"/>
      <c r="R36" s="134"/>
      <c r="S36" s="134"/>
      <c r="T36" s="137"/>
      <c r="U36" s="137"/>
      <c r="V36" s="137"/>
      <c r="W36" s="137"/>
      <c r="X36" s="137"/>
      <c r="Y36" s="137"/>
      <c r="Z36" s="138"/>
      <c r="AA36" s="138"/>
    </row>
    <row r="37" spans="1:27">
      <c r="A37" s="130"/>
      <c r="B37" s="130"/>
      <c r="C37" s="130"/>
      <c r="D37" s="130"/>
      <c r="E37" s="130"/>
      <c r="F37" s="130"/>
      <c r="G37" s="130"/>
      <c r="H37" s="130"/>
      <c r="I37" s="130"/>
      <c r="J37" s="130"/>
      <c r="K37" s="130"/>
      <c r="L37" s="131"/>
      <c r="M37" s="132"/>
      <c r="N37" s="133"/>
      <c r="O37" s="133"/>
      <c r="P37" s="133"/>
      <c r="Q37" s="133"/>
      <c r="R37" s="134"/>
      <c r="S37" s="134"/>
      <c r="T37" s="137"/>
      <c r="U37" s="137"/>
      <c r="V37" s="137"/>
      <c r="W37" s="137"/>
      <c r="X37" s="137"/>
      <c r="Y37" s="137"/>
      <c r="Z37" s="138"/>
      <c r="AA37" s="138"/>
    </row>
    <row r="38" spans="1:27">
      <c r="A38" s="130"/>
      <c r="B38" s="130"/>
      <c r="C38" s="130"/>
      <c r="D38" s="130"/>
      <c r="E38" s="130"/>
      <c r="F38" s="130"/>
      <c r="G38" s="130"/>
      <c r="H38" s="130"/>
      <c r="I38" s="130"/>
      <c r="J38" s="130"/>
      <c r="K38" s="130"/>
      <c r="L38" s="131"/>
      <c r="M38" s="132"/>
      <c r="N38" s="133"/>
      <c r="O38" s="133"/>
      <c r="P38" s="133"/>
      <c r="Q38" s="133"/>
      <c r="R38" s="134"/>
      <c r="S38" s="134"/>
      <c r="T38" s="137"/>
      <c r="U38" s="137"/>
      <c r="V38" s="137"/>
      <c r="W38" s="137"/>
      <c r="X38" s="137"/>
      <c r="Y38" s="137"/>
      <c r="Z38" s="138"/>
      <c r="AA38" s="138"/>
    </row>
    <row r="39" spans="1:27">
      <c r="A39" s="130"/>
      <c r="B39" s="130"/>
      <c r="C39" s="130"/>
      <c r="D39" s="130"/>
      <c r="E39" s="130"/>
      <c r="F39" s="130"/>
      <c r="G39" s="130"/>
      <c r="H39" s="130"/>
      <c r="I39" s="130"/>
      <c r="J39" s="130"/>
      <c r="K39" s="130"/>
      <c r="L39" s="131"/>
      <c r="M39" s="132"/>
      <c r="N39" s="133"/>
      <c r="O39" s="133"/>
      <c r="P39" s="133"/>
      <c r="Q39" s="133"/>
      <c r="R39" s="134"/>
      <c r="S39" s="134"/>
      <c r="T39" s="137"/>
      <c r="U39" s="137"/>
      <c r="V39" s="137"/>
      <c r="W39" s="137"/>
      <c r="X39" s="137"/>
      <c r="Y39" s="137"/>
      <c r="Z39" s="138"/>
      <c r="AA39" s="138"/>
    </row>
    <row r="40" spans="1:27">
      <c r="A40" s="130"/>
      <c r="B40" s="130"/>
      <c r="C40" s="130"/>
      <c r="D40" s="130"/>
      <c r="E40" s="130"/>
      <c r="F40" s="130"/>
      <c r="G40" s="130"/>
      <c r="H40" s="130"/>
      <c r="I40" s="130"/>
      <c r="J40" s="130"/>
      <c r="K40" s="130"/>
      <c r="L40" s="131"/>
      <c r="M40" s="132"/>
      <c r="N40" s="133"/>
      <c r="O40" s="133"/>
      <c r="P40" s="133"/>
      <c r="Q40" s="133"/>
      <c r="R40" s="134"/>
      <c r="S40" s="134"/>
      <c r="T40" s="137"/>
      <c r="U40" s="137"/>
      <c r="V40" s="137"/>
      <c r="W40" s="137"/>
      <c r="X40" s="137"/>
      <c r="Y40" s="137"/>
      <c r="Z40" s="138"/>
      <c r="AA40" s="138"/>
    </row>
    <row r="41" spans="1:27">
      <c r="A41" s="130"/>
      <c r="B41" s="130"/>
      <c r="C41" s="130"/>
      <c r="D41" s="130"/>
      <c r="E41" s="130"/>
      <c r="F41" s="130"/>
      <c r="G41" s="130"/>
      <c r="H41" s="130"/>
      <c r="I41" s="130"/>
      <c r="J41" s="130"/>
      <c r="K41" s="130"/>
      <c r="L41" s="131"/>
      <c r="M41" s="132"/>
      <c r="N41" s="133"/>
      <c r="O41" s="133"/>
      <c r="P41" s="133"/>
      <c r="Q41" s="133"/>
      <c r="R41" s="134"/>
      <c r="S41" s="134"/>
      <c r="T41" s="137"/>
      <c r="U41" s="137"/>
      <c r="V41" s="137"/>
      <c r="W41" s="137"/>
      <c r="X41" s="137"/>
      <c r="Y41" s="137"/>
      <c r="Z41" s="138"/>
      <c r="AA41" s="138"/>
    </row>
    <row r="42" spans="1:27">
      <c r="A42" s="130"/>
      <c r="B42" s="130"/>
      <c r="C42" s="130"/>
      <c r="D42" s="130"/>
      <c r="E42" s="130"/>
      <c r="F42" s="130"/>
      <c r="G42" s="130"/>
      <c r="H42" s="130"/>
      <c r="I42" s="130"/>
      <c r="J42" s="130"/>
      <c r="K42" s="130"/>
      <c r="L42" s="131"/>
      <c r="M42" s="132"/>
      <c r="N42" s="133"/>
      <c r="O42" s="133"/>
      <c r="P42" s="133"/>
      <c r="Q42" s="133"/>
      <c r="R42" s="134"/>
      <c r="S42" s="134"/>
      <c r="T42" s="137"/>
      <c r="U42" s="137"/>
      <c r="V42" s="137"/>
      <c r="W42" s="137"/>
      <c r="X42" s="137"/>
      <c r="Y42" s="137"/>
      <c r="Z42" s="138"/>
      <c r="AA42" s="138"/>
    </row>
    <row r="43" spans="1:27">
      <c r="A43" s="130"/>
      <c r="B43" s="130"/>
      <c r="C43" s="130"/>
      <c r="D43" s="130"/>
      <c r="E43" s="130"/>
      <c r="F43" s="130"/>
      <c r="G43" s="130"/>
      <c r="H43" s="130"/>
      <c r="I43" s="130"/>
      <c r="J43" s="130"/>
      <c r="K43" s="130"/>
      <c r="L43" s="131"/>
      <c r="M43" s="132"/>
      <c r="N43" s="133"/>
      <c r="O43" s="133"/>
      <c r="P43" s="133"/>
      <c r="Q43" s="133"/>
      <c r="R43" s="134"/>
      <c r="S43" s="134"/>
      <c r="T43" s="137"/>
      <c r="U43" s="137"/>
      <c r="V43" s="137"/>
      <c r="W43" s="137"/>
      <c r="X43" s="137"/>
      <c r="Y43" s="137"/>
      <c r="Z43" s="138"/>
      <c r="AA43" s="138"/>
    </row>
    <row r="44" spans="1:27">
      <c r="A44" s="130"/>
      <c r="B44" s="130"/>
      <c r="C44" s="130"/>
      <c r="D44" s="130"/>
      <c r="E44" s="130"/>
      <c r="F44" s="130"/>
      <c r="G44" s="130"/>
      <c r="H44" s="130"/>
      <c r="I44" s="130"/>
      <c r="J44" s="130"/>
      <c r="K44" s="130"/>
      <c r="L44" s="131"/>
      <c r="M44" s="132"/>
      <c r="N44" s="133"/>
      <c r="O44" s="133"/>
      <c r="P44" s="133"/>
      <c r="Q44" s="133"/>
      <c r="R44" s="134"/>
      <c r="S44" s="134"/>
      <c r="T44" s="137"/>
      <c r="U44" s="137"/>
      <c r="V44" s="137"/>
      <c r="W44" s="137"/>
      <c r="X44" s="137"/>
      <c r="Y44" s="137"/>
      <c r="Z44" s="138"/>
      <c r="AA44" s="138"/>
    </row>
    <row r="45" spans="1:27">
      <c r="A45" s="130"/>
      <c r="B45" s="130"/>
      <c r="C45" s="130"/>
      <c r="D45" s="130"/>
      <c r="E45" s="130"/>
      <c r="F45" s="130"/>
      <c r="G45" s="130"/>
      <c r="H45" s="130"/>
      <c r="I45" s="130"/>
      <c r="J45" s="130"/>
      <c r="K45" s="130"/>
      <c r="L45" s="131"/>
      <c r="M45" s="132"/>
      <c r="N45" s="133"/>
      <c r="O45" s="133"/>
      <c r="P45" s="133"/>
      <c r="Q45" s="133"/>
      <c r="R45" s="134"/>
      <c r="S45" s="134"/>
      <c r="T45" s="137"/>
      <c r="U45" s="137"/>
      <c r="V45" s="137"/>
      <c r="W45" s="137"/>
      <c r="X45" s="137"/>
      <c r="Y45" s="137"/>
      <c r="Z45" s="138"/>
      <c r="AA45" s="138"/>
    </row>
    <row r="46" spans="1:27">
      <c r="A46" s="130"/>
      <c r="B46" s="130"/>
      <c r="C46" s="130"/>
      <c r="D46" s="130"/>
      <c r="E46" s="130"/>
      <c r="F46" s="130"/>
      <c r="G46" s="130"/>
      <c r="H46" s="130"/>
      <c r="I46" s="130"/>
      <c r="J46" s="130"/>
      <c r="K46" s="130"/>
      <c r="L46" s="131"/>
      <c r="M46" s="132"/>
      <c r="N46" s="133"/>
      <c r="O46" s="133"/>
      <c r="P46" s="133"/>
      <c r="Q46" s="133"/>
      <c r="R46" s="134"/>
      <c r="S46" s="134"/>
      <c r="T46" s="137"/>
      <c r="U46" s="137"/>
      <c r="V46" s="137"/>
      <c r="W46" s="137"/>
      <c r="X46" s="137"/>
      <c r="Y46" s="137"/>
      <c r="Z46" s="138"/>
      <c r="AA46" s="138"/>
    </row>
    <row r="47" spans="1:27">
      <c r="A47" s="130"/>
      <c r="B47" s="130"/>
      <c r="C47" s="130"/>
      <c r="D47" s="130"/>
      <c r="E47" s="130"/>
      <c r="F47" s="130"/>
      <c r="G47" s="130"/>
      <c r="H47" s="130"/>
      <c r="I47" s="130"/>
      <c r="J47" s="130"/>
      <c r="K47" s="130"/>
      <c r="L47" s="131"/>
      <c r="M47" s="132"/>
      <c r="N47" s="133"/>
      <c r="O47" s="133"/>
      <c r="P47" s="133"/>
      <c r="Q47" s="133"/>
      <c r="R47" s="134"/>
      <c r="S47" s="134"/>
      <c r="T47" s="137"/>
      <c r="U47" s="137"/>
      <c r="V47" s="137"/>
      <c r="W47" s="137"/>
      <c r="X47" s="137"/>
      <c r="Y47" s="137"/>
      <c r="Z47" s="138"/>
      <c r="AA47" s="138"/>
    </row>
    <row r="48" spans="1:27">
      <c r="A48" s="130"/>
      <c r="B48" s="130"/>
      <c r="C48" s="130"/>
      <c r="D48" s="130"/>
      <c r="E48" s="130"/>
      <c r="F48" s="130"/>
      <c r="G48" s="130"/>
      <c r="H48" s="130"/>
      <c r="I48" s="130"/>
      <c r="J48" s="130"/>
      <c r="K48" s="130"/>
      <c r="L48" s="131"/>
      <c r="M48" s="132"/>
      <c r="N48" s="133"/>
      <c r="O48" s="133"/>
      <c r="P48" s="133"/>
      <c r="Q48" s="133"/>
      <c r="R48" s="134"/>
      <c r="S48" s="134"/>
      <c r="T48" s="137"/>
      <c r="U48" s="137"/>
      <c r="V48" s="137"/>
      <c r="W48" s="137"/>
      <c r="X48" s="137"/>
      <c r="Y48" s="137"/>
      <c r="Z48" s="138"/>
      <c r="AA48" s="138"/>
    </row>
    <row r="49" spans="1:27">
      <c r="A49" s="130"/>
      <c r="B49" s="130"/>
      <c r="C49" s="130"/>
      <c r="D49" s="130"/>
      <c r="E49" s="130"/>
      <c r="F49" s="130"/>
      <c r="G49" s="130"/>
      <c r="H49" s="130"/>
      <c r="I49" s="130"/>
      <c r="J49" s="130"/>
      <c r="K49" s="130"/>
      <c r="L49" s="131"/>
      <c r="M49" s="132"/>
      <c r="N49" s="133"/>
      <c r="O49" s="133"/>
      <c r="P49" s="133"/>
      <c r="Q49" s="133"/>
      <c r="R49" s="134"/>
      <c r="S49" s="134"/>
      <c r="T49" s="137"/>
      <c r="U49" s="137"/>
      <c r="V49" s="137"/>
      <c r="W49" s="137"/>
      <c r="X49" s="137"/>
      <c r="Y49" s="137"/>
      <c r="Z49" s="138"/>
      <c r="AA49" s="138"/>
    </row>
    <row r="50" spans="1:27">
      <c r="A50" s="130"/>
      <c r="B50" s="130"/>
      <c r="C50" s="130"/>
      <c r="D50" s="130"/>
      <c r="E50" s="130"/>
      <c r="F50" s="130"/>
      <c r="G50" s="130"/>
      <c r="H50" s="130"/>
      <c r="I50" s="130"/>
      <c r="J50" s="130"/>
      <c r="K50" s="130"/>
      <c r="L50" s="131"/>
      <c r="M50" s="132"/>
      <c r="N50" s="133"/>
      <c r="O50" s="133"/>
      <c r="P50" s="133"/>
      <c r="Q50" s="133"/>
      <c r="R50" s="134"/>
      <c r="S50" s="134"/>
      <c r="T50" s="137"/>
      <c r="U50" s="137"/>
      <c r="V50" s="137"/>
      <c r="W50" s="137"/>
      <c r="X50" s="137"/>
      <c r="Y50" s="137"/>
      <c r="Z50" s="138"/>
      <c r="AA50" s="138"/>
    </row>
    <row r="51" spans="1:27">
      <c r="A51" s="130"/>
      <c r="B51" s="130"/>
      <c r="C51" s="130"/>
      <c r="D51" s="130"/>
      <c r="E51" s="130"/>
      <c r="F51" s="130"/>
      <c r="G51" s="130"/>
      <c r="H51" s="130"/>
      <c r="I51" s="130"/>
      <c r="J51" s="130"/>
      <c r="K51" s="130"/>
      <c r="L51" s="131"/>
      <c r="M51" s="132"/>
      <c r="N51" s="133"/>
      <c r="O51" s="133"/>
      <c r="P51" s="133"/>
      <c r="Q51" s="133"/>
      <c r="R51" s="134"/>
      <c r="S51" s="134"/>
      <c r="T51" s="137"/>
      <c r="U51" s="137"/>
      <c r="V51" s="137"/>
      <c r="W51" s="137"/>
      <c r="X51" s="137"/>
      <c r="Y51" s="137"/>
      <c r="Z51" s="138"/>
      <c r="AA51" s="138"/>
    </row>
    <row r="52" spans="1:27">
      <c r="A52" s="130"/>
      <c r="B52" s="130"/>
      <c r="C52" s="130"/>
      <c r="D52" s="130"/>
      <c r="E52" s="130"/>
      <c r="F52" s="130"/>
      <c r="G52" s="130"/>
      <c r="H52" s="130"/>
      <c r="I52" s="130"/>
      <c r="J52" s="130"/>
      <c r="K52" s="130"/>
      <c r="L52" s="131"/>
      <c r="M52" s="132"/>
      <c r="N52" s="133"/>
      <c r="O52" s="133"/>
      <c r="P52" s="133"/>
      <c r="Q52" s="133"/>
      <c r="R52" s="134"/>
      <c r="S52" s="134"/>
      <c r="T52" s="137"/>
      <c r="U52" s="137"/>
      <c r="V52" s="137"/>
      <c r="W52" s="137"/>
      <c r="X52" s="137"/>
      <c r="Y52" s="137"/>
      <c r="Z52" s="138"/>
      <c r="AA52" s="138"/>
    </row>
    <row r="53" spans="1:27">
      <c r="A53" s="130"/>
      <c r="B53" s="130"/>
      <c r="C53" s="130"/>
      <c r="D53" s="130"/>
      <c r="E53" s="130"/>
      <c r="F53" s="130"/>
      <c r="G53" s="130"/>
      <c r="H53" s="130"/>
      <c r="I53" s="130"/>
      <c r="J53" s="130"/>
      <c r="K53" s="130"/>
      <c r="L53" s="131"/>
      <c r="M53" s="132"/>
      <c r="N53" s="133"/>
      <c r="O53" s="133"/>
      <c r="P53" s="133"/>
      <c r="Q53" s="133"/>
      <c r="R53" s="134"/>
      <c r="S53" s="134"/>
      <c r="T53" s="137"/>
      <c r="U53" s="137"/>
      <c r="V53" s="137"/>
      <c r="W53" s="137"/>
      <c r="X53" s="137"/>
      <c r="Y53" s="137"/>
      <c r="Z53" s="138"/>
      <c r="AA53" s="138"/>
    </row>
    <row r="54" spans="1:27">
      <c r="A54" s="130"/>
      <c r="B54" s="130"/>
      <c r="C54" s="130"/>
      <c r="D54" s="130"/>
      <c r="E54" s="130"/>
      <c r="F54" s="130"/>
      <c r="G54" s="130"/>
      <c r="H54" s="130"/>
      <c r="I54" s="130"/>
      <c r="J54" s="130"/>
      <c r="K54" s="130"/>
      <c r="L54" s="131"/>
      <c r="M54" s="132"/>
      <c r="N54" s="133"/>
      <c r="O54" s="133"/>
      <c r="P54" s="133"/>
      <c r="Q54" s="133"/>
      <c r="R54" s="134"/>
      <c r="S54" s="134"/>
      <c r="T54" s="137"/>
      <c r="U54" s="137"/>
      <c r="V54" s="137"/>
      <c r="W54" s="137"/>
      <c r="X54" s="137"/>
      <c r="Y54" s="137"/>
      <c r="Z54" s="138"/>
      <c r="AA54" s="138"/>
    </row>
    <row r="55" spans="1:27">
      <c r="A55" s="130"/>
      <c r="B55" s="130"/>
      <c r="C55" s="130"/>
      <c r="D55" s="130"/>
      <c r="E55" s="130"/>
      <c r="F55" s="130"/>
      <c r="G55" s="130"/>
      <c r="H55" s="130"/>
      <c r="I55" s="130"/>
      <c r="J55" s="130"/>
      <c r="K55" s="130"/>
      <c r="L55" s="131"/>
      <c r="M55" s="132"/>
      <c r="N55" s="133"/>
      <c r="O55" s="133"/>
      <c r="P55" s="133"/>
      <c r="Q55" s="133"/>
      <c r="R55" s="134"/>
      <c r="S55" s="134"/>
      <c r="T55" s="137"/>
      <c r="U55" s="137"/>
      <c r="V55" s="137"/>
      <c r="W55" s="137"/>
      <c r="X55" s="137"/>
      <c r="Y55" s="137"/>
      <c r="Z55" s="138"/>
      <c r="AA55" s="138"/>
    </row>
    <row r="56" spans="1:27">
      <c r="A56" s="130"/>
      <c r="B56" s="130"/>
      <c r="C56" s="130"/>
      <c r="D56" s="130"/>
      <c r="E56" s="130"/>
      <c r="F56" s="130"/>
      <c r="G56" s="130"/>
      <c r="H56" s="130"/>
      <c r="I56" s="130"/>
      <c r="J56" s="130"/>
      <c r="K56" s="130"/>
      <c r="L56" s="131"/>
      <c r="M56" s="132"/>
      <c r="N56" s="133"/>
      <c r="O56" s="133"/>
      <c r="P56" s="133"/>
      <c r="Q56" s="133"/>
      <c r="R56" s="134"/>
      <c r="S56" s="134"/>
      <c r="T56" s="137"/>
      <c r="U56" s="137"/>
      <c r="V56" s="137"/>
      <c r="W56" s="137"/>
      <c r="X56" s="137"/>
      <c r="Y56" s="137"/>
      <c r="Z56" s="138"/>
      <c r="AA56" s="138"/>
    </row>
    <row r="57" spans="1:27">
      <c r="A57" s="130"/>
      <c r="B57" s="130"/>
      <c r="C57" s="130"/>
      <c r="D57" s="130"/>
      <c r="E57" s="130"/>
      <c r="F57" s="130"/>
      <c r="G57" s="130"/>
      <c r="H57" s="130"/>
      <c r="I57" s="130"/>
      <c r="J57" s="130"/>
      <c r="K57" s="130"/>
      <c r="L57" s="131"/>
      <c r="M57" s="132"/>
      <c r="N57" s="133"/>
      <c r="O57" s="133"/>
      <c r="P57" s="133"/>
      <c r="Q57" s="133"/>
      <c r="R57" s="134"/>
      <c r="S57" s="134"/>
      <c r="T57" s="137"/>
      <c r="U57" s="137"/>
      <c r="V57" s="137"/>
      <c r="W57" s="137"/>
      <c r="X57" s="137"/>
      <c r="Y57" s="137"/>
      <c r="Z57" s="138"/>
      <c r="AA57" s="138"/>
    </row>
    <row r="58" spans="1:27">
      <c r="A58" s="130"/>
      <c r="B58" s="130"/>
      <c r="C58" s="130"/>
      <c r="D58" s="130"/>
      <c r="E58" s="130"/>
      <c r="F58" s="130"/>
      <c r="G58" s="130"/>
      <c r="H58" s="130"/>
      <c r="I58" s="130"/>
      <c r="J58" s="130"/>
      <c r="K58" s="130"/>
      <c r="L58" s="131"/>
      <c r="M58" s="132"/>
      <c r="N58" s="133"/>
      <c r="O58" s="133"/>
      <c r="P58" s="133"/>
      <c r="Q58" s="133"/>
      <c r="R58" s="134"/>
      <c r="S58" s="134"/>
      <c r="T58" s="137"/>
      <c r="U58" s="137"/>
      <c r="V58" s="137"/>
      <c r="W58" s="137"/>
      <c r="X58" s="137"/>
      <c r="Y58" s="137"/>
      <c r="Z58" s="138"/>
      <c r="AA58" s="138"/>
    </row>
    <row r="59" spans="1:27">
      <c r="A59" s="130"/>
      <c r="B59" s="130"/>
      <c r="C59" s="130"/>
      <c r="D59" s="130"/>
      <c r="E59" s="130"/>
      <c r="F59" s="130"/>
      <c r="G59" s="130"/>
      <c r="H59" s="130"/>
      <c r="I59" s="130"/>
      <c r="J59" s="130"/>
      <c r="K59" s="130"/>
      <c r="L59" s="131"/>
      <c r="M59" s="132"/>
      <c r="N59" s="133"/>
      <c r="O59" s="133"/>
      <c r="P59" s="133"/>
      <c r="Q59" s="133"/>
      <c r="R59" s="134"/>
      <c r="S59" s="134"/>
      <c r="T59" s="137"/>
      <c r="U59" s="137"/>
      <c r="V59" s="137"/>
      <c r="W59" s="137"/>
      <c r="X59" s="137"/>
      <c r="Y59" s="137"/>
      <c r="Z59" s="138"/>
      <c r="AA59" s="138"/>
    </row>
    <row r="60" spans="1:27">
      <c r="A60" s="130"/>
      <c r="B60" s="130"/>
      <c r="C60" s="130"/>
      <c r="D60" s="130"/>
      <c r="E60" s="130"/>
      <c r="F60" s="130"/>
      <c r="G60" s="130"/>
      <c r="H60" s="130"/>
      <c r="I60" s="130"/>
      <c r="J60" s="130"/>
      <c r="K60" s="130"/>
      <c r="L60" s="131"/>
      <c r="M60" s="132"/>
      <c r="N60" s="133"/>
      <c r="O60" s="133"/>
      <c r="P60" s="133"/>
      <c r="Q60" s="133"/>
      <c r="R60" s="134"/>
      <c r="S60" s="134"/>
      <c r="T60" s="137"/>
      <c r="U60" s="137"/>
      <c r="V60" s="137"/>
      <c r="W60" s="137"/>
      <c r="X60" s="137"/>
      <c r="Y60" s="137"/>
      <c r="Z60" s="138"/>
      <c r="AA60" s="138"/>
    </row>
    <row r="61" spans="1:27">
      <c r="A61" s="130"/>
      <c r="B61" s="130"/>
      <c r="C61" s="130"/>
      <c r="D61" s="130"/>
      <c r="E61" s="130"/>
      <c r="F61" s="130"/>
      <c r="G61" s="130"/>
      <c r="H61" s="130"/>
      <c r="I61" s="130"/>
      <c r="J61" s="130"/>
      <c r="K61" s="130"/>
      <c r="L61" s="131"/>
      <c r="M61" s="132"/>
      <c r="N61" s="133"/>
      <c r="O61" s="133"/>
      <c r="P61" s="133"/>
      <c r="Q61" s="133"/>
      <c r="R61" s="134"/>
      <c r="S61" s="134"/>
      <c r="T61" s="137"/>
      <c r="U61" s="137"/>
      <c r="V61" s="137"/>
      <c r="W61" s="137"/>
      <c r="X61" s="137"/>
      <c r="Y61" s="137"/>
      <c r="Z61" s="138"/>
      <c r="AA61" s="138"/>
    </row>
    <row r="62" spans="1:27">
      <c r="A62" s="130"/>
      <c r="B62" s="130"/>
      <c r="C62" s="130"/>
      <c r="D62" s="130"/>
      <c r="E62" s="130"/>
      <c r="F62" s="130"/>
      <c r="G62" s="130"/>
      <c r="H62" s="130"/>
      <c r="I62" s="130"/>
      <c r="J62" s="130"/>
      <c r="K62" s="130"/>
      <c r="L62" s="131"/>
      <c r="M62" s="132"/>
      <c r="N62" s="133"/>
      <c r="O62" s="133"/>
      <c r="P62" s="133"/>
      <c r="Q62" s="133"/>
      <c r="R62" s="134"/>
      <c r="S62" s="134"/>
      <c r="T62" s="137"/>
      <c r="U62" s="137"/>
      <c r="V62" s="137"/>
      <c r="W62" s="137"/>
      <c r="X62" s="137"/>
      <c r="Y62" s="137"/>
      <c r="Z62" s="138"/>
      <c r="AA62" s="138"/>
    </row>
    <row r="63" spans="1:27">
      <c r="A63" s="130"/>
      <c r="B63" s="130"/>
      <c r="C63" s="130"/>
      <c r="D63" s="130"/>
      <c r="E63" s="130"/>
      <c r="F63" s="130"/>
      <c r="G63" s="130"/>
      <c r="H63" s="130"/>
      <c r="I63" s="130"/>
      <c r="J63" s="130"/>
      <c r="K63" s="130"/>
      <c r="L63" s="131"/>
      <c r="M63" s="132"/>
      <c r="N63" s="133"/>
      <c r="O63" s="133"/>
      <c r="P63" s="133"/>
      <c r="Q63" s="133"/>
      <c r="R63" s="134"/>
      <c r="S63" s="134"/>
      <c r="T63" s="137"/>
      <c r="U63" s="137"/>
      <c r="V63" s="137"/>
      <c r="W63" s="137"/>
      <c r="X63" s="137"/>
      <c r="Y63" s="137"/>
      <c r="Z63" s="138"/>
      <c r="AA63" s="138"/>
    </row>
    <row r="64" spans="1:27">
      <c r="A64" s="130"/>
      <c r="B64" s="130"/>
      <c r="C64" s="130"/>
      <c r="D64" s="130"/>
      <c r="E64" s="130"/>
      <c r="F64" s="130"/>
      <c r="G64" s="130"/>
      <c r="H64" s="130"/>
      <c r="I64" s="130"/>
      <c r="J64" s="130"/>
      <c r="K64" s="130"/>
      <c r="L64" s="131"/>
      <c r="M64" s="132"/>
      <c r="N64" s="133"/>
      <c r="O64" s="133"/>
      <c r="P64" s="133"/>
      <c r="Q64" s="133"/>
      <c r="R64" s="134"/>
      <c r="S64" s="134"/>
      <c r="T64" s="137"/>
      <c r="U64" s="137"/>
      <c r="V64" s="137"/>
      <c r="W64" s="137"/>
      <c r="X64" s="137"/>
      <c r="Y64" s="137"/>
      <c r="Z64" s="138"/>
      <c r="AA64" s="138"/>
    </row>
    <row r="65" spans="1:27">
      <c r="A65" s="130"/>
      <c r="B65" s="130"/>
      <c r="C65" s="130"/>
      <c r="D65" s="130"/>
      <c r="E65" s="130"/>
      <c r="F65" s="130"/>
      <c r="G65" s="130"/>
      <c r="H65" s="130"/>
      <c r="I65" s="130"/>
      <c r="J65" s="130"/>
      <c r="K65" s="130"/>
      <c r="L65" s="131"/>
      <c r="M65" s="132"/>
      <c r="N65" s="133"/>
      <c r="O65" s="133"/>
      <c r="P65" s="133"/>
      <c r="Q65" s="133"/>
      <c r="R65" s="134"/>
      <c r="S65" s="134"/>
      <c r="T65" s="137"/>
      <c r="U65" s="137"/>
      <c r="V65" s="137"/>
      <c r="W65" s="137"/>
      <c r="X65" s="137"/>
      <c r="Y65" s="137"/>
      <c r="Z65" s="138"/>
      <c r="AA65" s="138"/>
    </row>
    <row r="66" spans="1:27">
      <c r="A66" s="130"/>
      <c r="B66" s="130"/>
      <c r="C66" s="130"/>
      <c r="D66" s="130"/>
      <c r="E66" s="130"/>
      <c r="F66" s="130"/>
      <c r="G66" s="130"/>
      <c r="H66" s="130"/>
      <c r="I66" s="130"/>
      <c r="J66" s="130"/>
      <c r="K66" s="130"/>
      <c r="L66" s="131"/>
      <c r="M66" s="132"/>
      <c r="N66" s="133"/>
      <c r="O66" s="133"/>
      <c r="P66" s="133"/>
      <c r="Q66" s="133"/>
      <c r="R66" s="134"/>
      <c r="S66" s="134"/>
      <c r="T66" s="137"/>
      <c r="U66" s="137"/>
      <c r="V66" s="137"/>
      <c r="W66" s="137"/>
      <c r="X66" s="137"/>
      <c r="Y66" s="137"/>
      <c r="Z66" s="138"/>
      <c r="AA66" s="138"/>
    </row>
    <row r="67" spans="1:27">
      <c r="A67" s="130"/>
      <c r="B67" s="130"/>
      <c r="C67" s="130"/>
      <c r="D67" s="130"/>
      <c r="E67" s="130"/>
      <c r="F67" s="130"/>
      <c r="G67" s="130"/>
      <c r="H67" s="130"/>
      <c r="I67" s="130"/>
      <c r="J67" s="130"/>
      <c r="K67" s="130"/>
      <c r="L67" s="131"/>
      <c r="M67" s="132"/>
      <c r="N67" s="133"/>
      <c r="O67" s="133"/>
      <c r="P67" s="133"/>
      <c r="Q67" s="133"/>
      <c r="R67" s="134"/>
      <c r="S67" s="134"/>
      <c r="T67" s="137"/>
      <c r="U67" s="137"/>
      <c r="V67" s="137"/>
      <c r="W67" s="137"/>
      <c r="X67" s="137"/>
      <c r="Y67" s="137"/>
      <c r="Z67" s="138"/>
      <c r="AA67" s="138"/>
    </row>
    <row r="68" spans="1:27">
      <c r="A68" s="130"/>
      <c r="B68" s="130"/>
      <c r="C68" s="130"/>
      <c r="D68" s="130"/>
      <c r="E68" s="130"/>
      <c r="F68" s="130"/>
      <c r="G68" s="130"/>
      <c r="H68" s="130"/>
      <c r="I68" s="130"/>
      <c r="J68" s="130"/>
      <c r="K68" s="130"/>
      <c r="L68" s="131"/>
      <c r="M68" s="132"/>
      <c r="N68" s="133"/>
      <c r="O68" s="133"/>
      <c r="P68" s="133"/>
      <c r="Q68" s="133"/>
      <c r="R68" s="134"/>
      <c r="S68" s="134"/>
      <c r="T68" s="137"/>
      <c r="U68" s="137"/>
      <c r="V68" s="137"/>
      <c r="W68" s="137"/>
      <c r="X68" s="137"/>
      <c r="Y68" s="137"/>
      <c r="Z68" s="138"/>
      <c r="AA68" s="138"/>
    </row>
    <row r="69" spans="1:27">
      <c r="A69" s="130"/>
      <c r="B69" s="130"/>
      <c r="C69" s="130"/>
      <c r="D69" s="130"/>
      <c r="E69" s="130"/>
      <c r="F69" s="130"/>
      <c r="G69" s="130"/>
      <c r="H69" s="130"/>
      <c r="I69" s="130"/>
      <c r="J69" s="130"/>
      <c r="K69" s="130"/>
      <c r="L69" s="131"/>
      <c r="M69" s="132"/>
      <c r="N69" s="133"/>
      <c r="O69" s="133"/>
      <c r="P69" s="133"/>
      <c r="Q69" s="133"/>
      <c r="R69" s="134"/>
      <c r="S69" s="134"/>
      <c r="T69" s="137"/>
      <c r="U69" s="137"/>
      <c r="V69" s="137"/>
      <c r="W69" s="137"/>
      <c r="X69" s="137"/>
      <c r="Y69" s="137"/>
      <c r="Z69" s="138"/>
      <c r="AA69" s="138"/>
    </row>
    <row r="70" spans="1:27">
      <c r="A70" s="130"/>
      <c r="B70" s="130"/>
      <c r="C70" s="130"/>
      <c r="D70" s="130"/>
      <c r="E70" s="130"/>
      <c r="F70" s="130"/>
      <c r="G70" s="130"/>
      <c r="H70" s="130"/>
      <c r="I70" s="130"/>
      <c r="J70" s="130"/>
      <c r="K70" s="130"/>
      <c r="L70" s="131"/>
      <c r="M70" s="132"/>
      <c r="N70" s="133"/>
      <c r="O70" s="133"/>
      <c r="P70" s="133"/>
      <c r="Q70" s="133"/>
      <c r="R70" s="134"/>
      <c r="S70" s="134"/>
      <c r="T70" s="137"/>
      <c r="U70" s="137"/>
      <c r="V70" s="137"/>
      <c r="W70" s="137"/>
      <c r="X70" s="137"/>
      <c r="Y70" s="137"/>
      <c r="Z70" s="138"/>
      <c r="AA70" s="138"/>
    </row>
    <row r="71" spans="1:27">
      <c r="A71" s="130"/>
      <c r="B71" s="130"/>
      <c r="C71" s="130"/>
      <c r="D71" s="130"/>
      <c r="E71" s="130"/>
      <c r="F71" s="130"/>
      <c r="G71" s="130"/>
      <c r="H71" s="130"/>
      <c r="I71" s="130"/>
      <c r="J71" s="130"/>
      <c r="K71" s="130"/>
      <c r="L71" s="131"/>
      <c r="M71" s="132"/>
      <c r="N71" s="133"/>
      <c r="O71" s="133"/>
      <c r="P71" s="133"/>
      <c r="Q71" s="133"/>
      <c r="R71" s="134"/>
      <c r="S71" s="134"/>
      <c r="T71" s="137"/>
      <c r="U71" s="137"/>
      <c r="V71" s="137"/>
      <c r="W71" s="137"/>
      <c r="X71" s="137"/>
      <c r="Y71" s="137"/>
      <c r="Z71" s="138"/>
      <c r="AA71" s="138"/>
    </row>
    <row r="72" spans="1:27">
      <c r="A72" s="130"/>
      <c r="B72" s="130"/>
      <c r="C72" s="130"/>
      <c r="D72" s="130"/>
      <c r="E72" s="130"/>
      <c r="F72" s="130"/>
      <c r="G72" s="130"/>
      <c r="H72" s="130"/>
      <c r="I72" s="130"/>
      <c r="J72" s="130"/>
      <c r="K72" s="130"/>
      <c r="L72" s="131"/>
      <c r="M72" s="132"/>
      <c r="N72" s="133"/>
      <c r="O72" s="133"/>
      <c r="P72" s="133"/>
      <c r="Q72" s="133"/>
      <c r="R72" s="134"/>
      <c r="S72" s="134"/>
      <c r="T72" s="137"/>
      <c r="U72" s="137"/>
      <c r="V72" s="137"/>
      <c r="W72" s="137"/>
      <c r="X72" s="137"/>
      <c r="Y72" s="137"/>
      <c r="Z72" s="138"/>
      <c r="AA72" s="138"/>
    </row>
    <row r="73" spans="1:27">
      <c r="A73" s="130"/>
      <c r="B73" s="130"/>
      <c r="C73" s="130"/>
      <c r="D73" s="130"/>
      <c r="E73" s="130"/>
      <c r="F73" s="130"/>
      <c r="G73" s="130"/>
      <c r="H73" s="130"/>
      <c r="I73" s="130"/>
      <c r="J73" s="130"/>
      <c r="K73" s="130"/>
      <c r="L73" s="131"/>
      <c r="M73" s="132"/>
      <c r="N73" s="133"/>
      <c r="O73" s="133"/>
      <c r="P73" s="133"/>
      <c r="Q73" s="133"/>
      <c r="R73" s="134"/>
      <c r="S73" s="134"/>
      <c r="T73" s="137"/>
      <c r="U73" s="137"/>
      <c r="V73" s="137"/>
      <c r="W73" s="137"/>
      <c r="X73" s="137"/>
      <c r="Y73" s="137"/>
      <c r="Z73" s="138"/>
      <c r="AA73" s="138"/>
    </row>
    <row r="74" spans="1:27">
      <c r="A74" s="130"/>
      <c r="B74" s="130"/>
      <c r="C74" s="130"/>
      <c r="D74" s="130"/>
      <c r="E74" s="130"/>
      <c r="F74" s="130"/>
      <c r="G74" s="130"/>
      <c r="H74" s="130"/>
      <c r="I74" s="130"/>
      <c r="J74" s="130"/>
      <c r="K74" s="130"/>
      <c r="L74" s="131"/>
      <c r="M74" s="132"/>
      <c r="N74" s="133"/>
      <c r="O74" s="133"/>
      <c r="P74" s="133"/>
      <c r="Q74" s="133"/>
      <c r="R74" s="134"/>
      <c r="S74" s="134"/>
      <c r="T74" s="137"/>
      <c r="U74" s="137"/>
      <c r="V74" s="137"/>
      <c r="W74" s="137"/>
      <c r="X74" s="137"/>
      <c r="Y74" s="137"/>
      <c r="Z74" s="138"/>
      <c r="AA74" s="138"/>
    </row>
    <row r="75" spans="1:27">
      <c r="A75" s="130"/>
      <c r="B75" s="130"/>
      <c r="C75" s="130"/>
      <c r="D75" s="130"/>
      <c r="E75" s="130"/>
      <c r="F75" s="130"/>
      <c r="G75" s="130"/>
      <c r="H75" s="130"/>
      <c r="I75" s="130"/>
      <c r="J75" s="130"/>
      <c r="K75" s="130"/>
      <c r="L75" s="131"/>
      <c r="M75" s="132"/>
      <c r="N75" s="133"/>
      <c r="O75" s="133"/>
      <c r="P75" s="133"/>
      <c r="Q75" s="133"/>
      <c r="R75" s="134"/>
      <c r="S75" s="134"/>
      <c r="T75" s="137"/>
      <c r="U75" s="137"/>
      <c r="V75" s="137"/>
      <c r="W75" s="137"/>
      <c r="X75" s="137"/>
      <c r="Y75" s="137"/>
      <c r="Z75" s="138"/>
      <c r="AA75" s="138"/>
    </row>
    <row r="76" spans="1:27">
      <c r="A76" s="130"/>
      <c r="B76" s="130"/>
      <c r="C76" s="130"/>
      <c r="D76" s="130"/>
      <c r="E76" s="130"/>
      <c r="F76" s="130"/>
      <c r="G76" s="130"/>
      <c r="H76" s="130"/>
      <c r="I76" s="130"/>
      <c r="J76" s="130"/>
      <c r="K76" s="130"/>
      <c r="L76" s="131"/>
      <c r="M76" s="132"/>
      <c r="N76" s="133"/>
      <c r="O76" s="133"/>
      <c r="P76" s="133"/>
      <c r="Q76" s="133"/>
      <c r="R76" s="134"/>
      <c r="S76" s="134"/>
      <c r="T76" s="137"/>
      <c r="U76" s="137"/>
      <c r="V76" s="137"/>
      <c r="W76" s="137"/>
      <c r="X76" s="137"/>
      <c r="Y76" s="137"/>
      <c r="Z76" s="138"/>
      <c r="AA76" s="138"/>
    </row>
    <row r="77" spans="1:27">
      <c r="A77" s="130"/>
      <c r="B77" s="130"/>
      <c r="C77" s="130"/>
      <c r="D77" s="130"/>
      <c r="E77" s="130"/>
      <c r="F77" s="130"/>
      <c r="G77" s="130"/>
      <c r="H77" s="130"/>
      <c r="I77" s="130"/>
      <c r="J77" s="130"/>
      <c r="K77" s="130"/>
      <c r="L77" s="131"/>
      <c r="M77" s="132"/>
      <c r="N77" s="133"/>
      <c r="O77" s="133"/>
      <c r="P77" s="133"/>
      <c r="Q77" s="133"/>
      <c r="R77" s="134"/>
      <c r="S77" s="134"/>
      <c r="T77" s="137"/>
      <c r="U77" s="137"/>
      <c r="V77" s="137"/>
      <c r="W77" s="137"/>
      <c r="X77" s="137"/>
      <c r="Y77" s="137"/>
      <c r="Z77" s="138"/>
      <c r="AA77" s="138"/>
    </row>
    <row r="78" spans="1:27">
      <c r="A78" s="130"/>
      <c r="B78" s="130"/>
      <c r="C78" s="130"/>
      <c r="D78" s="130"/>
      <c r="E78" s="130"/>
      <c r="F78" s="130"/>
      <c r="G78" s="130"/>
      <c r="H78" s="130"/>
      <c r="I78" s="130"/>
      <c r="J78" s="130"/>
      <c r="K78" s="130"/>
      <c r="L78" s="131"/>
      <c r="M78" s="132"/>
      <c r="N78" s="133"/>
      <c r="O78" s="133"/>
      <c r="P78" s="133"/>
      <c r="Q78" s="133"/>
      <c r="R78" s="134"/>
      <c r="S78" s="134"/>
      <c r="T78" s="137"/>
      <c r="U78" s="137"/>
      <c r="V78" s="137"/>
      <c r="W78" s="137"/>
      <c r="X78" s="137"/>
      <c r="Y78" s="137"/>
      <c r="Z78" s="138"/>
      <c r="AA78" s="138"/>
    </row>
    <row r="79" spans="1:27">
      <c r="A79" s="130"/>
      <c r="B79" s="130"/>
      <c r="C79" s="130"/>
      <c r="D79" s="130"/>
      <c r="E79" s="130"/>
      <c r="F79" s="130"/>
      <c r="G79" s="130"/>
      <c r="H79" s="130"/>
      <c r="I79" s="130"/>
      <c r="J79" s="130"/>
      <c r="K79" s="130"/>
      <c r="L79" s="131"/>
      <c r="M79" s="132"/>
      <c r="N79" s="133"/>
      <c r="O79" s="133"/>
      <c r="P79" s="133"/>
      <c r="Q79" s="133"/>
      <c r="R79" s="134"/>
      <c r="S79" s="134"/>
      <c r="T79" s="137"/>
      <c r="U79" s="137"/>
      <c r="V79" s="137"/>
      <c r="W79" s="137"/>
      <c r="X79" s="137"/>
      <c r="Y79" s="137"/>
      <c r="Z79" s="138"/>
      <c r="AA79" s="138"/>
    </row>
    <row r="80" spans="1:27">
      <c r="A80" s="130"/>
      <c r="B80" s="130"/>
      <c r="C80" s="130"/>
      <c r="D80" s="130"/>
      <c r="E80" s="130"/>
      <c r="F80" s="130"/>
      <c r="G80" s="130"/>
      <c r="H80" s="130"/>
      <c r="I80" s="130"/>
      <c r="J80" s="130"/>
      <c r="K80" s="130"/>
      <c r="L80" s="131"/>
      <c r="M80" s="132"/>
      <c r="N80" s="133"/>
      <c r="O80" s="133"/>
      <c r="P80" s="133"/>
      <c r="Q80" s="133"/>
      <c r="R80" s="134"/>
      <c r="S80" s="134"/>
      <c r="T80" s="137"/>
      <c r="U80" s="137"/>
      <c r="V80" s="137"/>
      <c r="W80" s="137"/>
      <c r="X80" s="137"/>
      <c r="Y80" s="137"/>
      <c r="Z80" s="138"/>
      <c r="AA80" s="138"/>
    </row>
    <row r="81" spans="1:27">
      <c r="A81" s="130"/>
      <c r="B81" s="130"/>
      <c r="C81" s="130"/>
      <c r="D81" s="130"/>
      <c r="E81" s="130"/>
      <c r="F81" s="130"/>
      <c r="G81" s="130"/>
      <c r="H81" s="130"/>
      <c r="I81" s="130"/>
      <c r="J81" s="130"/>
      <c r="K81" s="130"/>
      <c r="L81" s="131"/>
      <c r="M81" s="132"/>
      <c r="N81" s="133"/>
      <c r="O81" s="133"/>
      <c r="P81" s="133"/>
      <c r="Q81" s="133"/>
      <c r="R81" s="134"/>
      <c r="S81" s="134"/>
      <c r="T81" s="137"/>
      <c r="U81" s="137"/>
      <c r="V81" s="137"/>
      <c r="W81" s="137"/>
      <c r="X81" s="137"/>
      <c r="Y81" s="137"/>
      <c r="Z81" s="138"/>
      <c r="AA81" s="138"/>
    </row>
    <row r="82" spans="1:27">
      <c r="A82" s="130"/>
      <c r="B82" s="130"/>
      <c r="C82" s="130"/>
      <c r="D82" s="130"/>
      <c r="E82" s="130"/>
      <c r="F82" s="130"/>
      <c r="G82" s="130"/>
      <c r="H82" s="130"/>
      <c r="I82" s="130"/>
      <c r="J82" s="130"/>
      <c r="K82" s="130"/>
      <c r="L82" s="131"/>
      <c r="M82" s="132"/>
      <c r="N82" s="133"/>
      <c r="O82" s="133"/>
      <c r="P82" s="133"/>
      <c r="Q82" s="133"/>
      <c r="R82" s="134"/>
      <c r="S82" s="134"/>
      <c r="T82" s="137"/>
      <c r="U82" s="137"/>
      <c r="V82" s="137"/>
      <c r="W82" s="137"/>
      <c r="X82" s="137"/>
      <c r="Y82" s="137"/>
      <c r="Z82" s="138"/>
      <c r="AA82" s="138"/>
    </row>
    <row r="83" spans="1:27">
      <c r="A83" s="130"/>
      <c r="B83" s="130"/>
      <c r="C83" s="130"/>
      <c r="D83" s="130"/>
      <c r="E83" s="130"/>
      <c r="F83" s="130"/>
      <c r="G83" s="130"/>
      <c r="H83" s="130"/>
      <c r="I83" s="130"/>
      <c r="J83" s="130"/>
      <c r="K83" s="130"/>
      <c r="L83" s="131"/>
      <c r="M83" s="132"/>
      <c r="N83" s="133"/>
      <c r="O83" s="133"/>
      <c r="P83" s="133"/>
      <c r="Q83" s="133"/>
      <c r="R83" s="134"/>
      <c r="S83" s="134"/>
      <c r="T83" s="137"/>
      <c r="U83" s="137"/>
      <c r="V83" s="137"/>
      <c r="W83" s="137"/>
      <c r="X83" s="137"/>
      <c r="Y83" s="137"/>
      <c r="Z83" s="138"/>
      <c r="AA83" s="138"/>
    </row>
    <row r="84" spans="1:27">
      <c r="A84" s="130"/>
      <c r="B84" s="130"/>
      <c r="C84" s="130"/>
      <c r="D84" s="130"/>
      <c r="E84" s="130"/>
      <c r="F84" s="130"/>
      <c r="G84" s="130"/>
      <c r="H84" s="130"/>
      <c r="I84" s="130"/>
      <c r="J84" s="130"/>
      <c r="K84" s="130"/>
      <c r="L84" s="131"/>
      <c r="M84" s="132"/>
      <c r="N84" s="133"/>
      <c r="O84" s="133"/>
      <c r="P84" s="133"/>
      <c r="Q84" s="133"/>
      <c r="R84" s="134"/>
      <c r="S84" s="134"/>
      <c r="T84" s="137"/>
      <c r="U84" s="137"/>
      <c r="V84" s="137"/>
      <c r="W84" s="137"/>
      <c r="X84" s="137"/>
      <c r="Y84" s="137"/>
      <c r="Z84" s="138"/>
      <c r="AA84" s="138"/>
    </row>
    <row r="85" spans="1:27">
      <c r="A85" s="130"/>
      <c r="B85" s="130"/>
      <c r="C85" s="130"/>
      <c r="D85" s="130"/>
      <c r="E85" s="130"/>
      <c r="F85" s="130"/>
      <c r="G85" s="130"/>
      <c r="H85" s="130"/>
      <c r="I85" s="130"/>
      <c r="J85" s="130"/>
      <c r="K85" s="130"/>
      <c r="L85" s="131"/>
      <c r="M85" s="132"/>
      <c r="N85" s="133"/>
      <c r="O85" s="133"/>
      <c r="P85" s="133"/>
      <c r="Q85" s="133"/>
      <c r="R85" s="134"/>
      <c r="S85" s="134"/>
      <c r="T85" s="137"/>
      <c r="U85" s="137"/>
      <c r="V85" s="137"/>
      <c r="W85" s="137"/>
      <c r="X85" s="137"/>
      <c r="Y85" s="137"/>
      <c r="Z85" s="138"/>
      <c r="AA85" s="138"/>
    </row>
    <row r="86" spans="1:27">
      <c r="A86" s="130"/>
      <c r="B86" s="130"/>
      <c r="C86" s="130"/>
      <c r="D86" s="130"/>
      <c r="E86" s="130"/>
      <c r="F86" s="130"/>
      <c r="G86" s="130"/>
      <c r="H86" s="130"/>
      <c r="I86" s="130"/>
      <c r="J86" s="130"/>
      <c r="K86" s="130"/>
      <c r="L86" s="131"/>
      <c r="M86" s="132"/>
      <c r="N86" s="133"/>
      <c r="O86" s="133"/>
      <c r="P86" s="133"/>
      <c r="Q86" s="133"/>
      <c r="R86" s="134"/>
      <c r="S86" s="134"/>
      <c r="T86" s="137"/>
      <c r="U86" s="137"/>
      <c r="V86" s="137"/>
      <c r="W86" s="137"/>
      <c r="X86" s="137"/>
      <c r="Y86" s="137"/>
      <c r="Z86" s="138"/>
      <c r="AA86" s="138"/>
    </row>
    <row r="87" spans="1:27">
      <c r="A87" s="130"/>
      <c r="B87" s="130"/>
      <c r="C87" s="130"/>
      <c r="D87" s="130"/>
      <c r="E87" s="130"/>
      <c r="F87" s="130"/>
      <c r="G87" s="130"/>
      <c r="H87" s="130"/>
      <c r="I87" s="130"/>
      <c r="J87" s="130"/>
      <c r="K87" s="130"/>
      <c r="L87" s="131"/>
      <c r="M87" s="132"/>
      <c r="N87" s="133"/>
      <c r="O87" s="133"/>
      <c r="P87" s="133"/>
      <c r="Q87" s="133"/>
      <c r="R87" s="134"/>
      <c r="S87" s="134"/>
      <c r="T87" s="137"/>
      <c r="U87" s="137"/>
      <c r="V87" s="137"/>
      <c r="W87" s="137"/>
      <c r="X87" s="137"/>
      <c r="Y87" s="137"/>
      <c r="Z87" s="138"/>
      <c r="AA87" s="138"/>
    </row>
    <row r="88" spans="1:27">
      <c r="A88" s="130"/>
      <c r="B88" s="130"/>
      <c r="C88" s="130"/>
      <c r="D88" s="130"/>
      <c r="E88" s="130"/>
      <c r="F88" s="130"/>
      <c r="G88" s="130"/>
      <c r="H88" s="130"/>
      <c r="I88" s="130"/>
      <c r="J88" s="130"/>
      <c r="K88" s="130"/>
      <c r="L88" s="131"/>
      <c r="M88" s="132"/>
      <c r="N88" s="133"/>
      <c r="O88" s="133"/>
      <c r="P88" s="133"/>
      <c r="Q88" s="133"/>
      <c r="R88" s="134"/>
      <c r="S88" s="134"/>
      <c r="T88" s="137"/>
      <c r="U88" s="137"/>
      <c r="V88" s="137"/>
      <c r="W88" s="137"/>
      <c r="X88" s="137"/>
      <c r="Y88" s="137"/>
      <c r="Z88" s="138"/>
      <c r="AA88" s="138"/>
    </row>
    <row r="89" spans="1:27">
      <c r="A89" s="130"/>
      <c r="B89" s="130"/>
      <c r="C89" s="130"/>
      <c r="D89" s="130"/>
      <c r="E89" s="130"/>
      <c r="F89" s="130"/>
      <c r="G89" s="130"/>
      <c r="H89" s="130"/>
      <c r="I89" s="130"/>
      <c r="J89" s="130"/>
      <c r="K89" s="130"/>
      <c r="L89" s="131"/>
      <c r="M89" s="132"/>
      <c r="N89" s="133"/>
      <c r="O89" s="133"/>
      <c r="P89" s="133"/>
      <c r="Q89" s="133"/>
      <c r="R89" s="134"/>
      <c r="S89" s="134"/>
      <c r="T89" s="137"/>
      <c r="U89" s="137"/>
      <c r="V89" s="137"/>
      <c r="W89" s="137"/>
      <c r="X89" s="137"/>
      <c r="Y89" s="137"/>
      <c r="Z89" s="138"/>
      <c r="AA89" s="138"/>
    </row>
    <row r="90" spans="1:27">
      <c r="A90" s="130"/>
      <c r="B90" s="130"/>
      <c r="C90" s="130"/>
      <c r="D90" s="130"/>
      <c r="E90" s="130"/>
      <c r="F90" s="130"/>
      <c r="G90" s="130"/>
      <c r="H90" s="130"/>
      <c r="I90" s="130"/>
      <c r="J90" s="130"/>
      <c r="K90" s="130"/>
      <c r="L90" s="131"/>
      <c r="M90" s="132"/>
      <c r="N90" s="133"/>
      <c r="O90" s="133"/>
      <c r="P90" s="133"/>
      <c r="Q90" s="133"/>
      <c r="R90" s="134"/>
      <c r="S90" s="134"/>
      <c r="T90" s="137"/>
      <c r="U90" s="137"/>
      <c r="V90" s="137"/>
      <c r="W90" s="137"/>
      <c r="X90" s="137"/>
      <c r="Y90" s="137"/>
      <c r="Z90" s="138"/>
      <c r="AA90" s="138"/>
    </row>
    <row r="91" spans="1:27">
      <c r="A91" s="130"/>
      <c r="B91" s="130"/>
      <c r="C91" s="130"/>
      <c r="D91" s="130"/>
      <c r="E91" s="130"/>
      <c r="F91" s="130"/>
      <c r="G91" s="130"/>
      <c r="H91" s="130"/>
      <c r="I91" s="130"/>
      <c r="J91" s="130"/>
      <c r="K91" s="130"/>
      <c r="L91" s="131"/>
      <c r="M91" s="132"/>
      <c r="N91" s="133"/>
      <c r="O91" s="133"/>
      <c r="P91" s="133"/>
      <c r="Q91" s="133"/>
      <c r="R91" s="134"/>
      <c r="S91" s="134"/>
      <c r="T91" s="137"/>
      <c r="U91" s="137"/>
      <c r="V91" s="137"/>
      <c r="W91" s="137"/>
      <c r="X91" s="137"/>
      <c r="Y91" s="137"/>
      <c r="Z91" s="138"/>
      <c r="AA91" s="138"/>
    </row>
    <row r="92" spans="1:27">
      <c r="A92" s="130"/>
      <c r="B92" s="130"/>
      <c r="C92" s="130"/>
      <c r="D92" s="130"/>
      <c r="E92" s="130"/>
      <c r="F92" s="130"/>
      <c r="G92" s="130"/>
      <c r="H92" s="130"/>
      <c r="I92" s="130"/>
      <c r="J92" s="130"/>
      <c r="K92" s="130"/>
      <c r="L92" s="131"/>
      <c r="M92" s="132"/>
      <c r="N92" s="133"/>
      <c r="O92" s="133"/>
      <c r="P92" s="133"/>
      <c r="Q92" s="133"/>
      <c r="R92" s="134"/>
      <c r="S92" s="134"/>
      <c r="T92" s="137"/>
      <c r="U92" s="137"/>
      <c r="V92" s="137"/>
      <c r="W92" s="137"/>
      <c r="X92" s="137"/>
      <c r="Y92" s="137"/>
      <c r="Z92" s="138"/>
      <c r="AA92" s="138"/>
    </row>
    <row r="93" spans="1:27">
      <c r="A93" s="130"/>
      <c r="B93" s="130"/>
      <c r="C93" s="130"/>
      <c r="D93" s="130"/>
      <c r="E93" s="130"/>
      <c r="F93" s="130"/>
      <c r="G93" s="130"/>
      <c r="H93" s="130"/>
      <c r="I93" s="130"/>
      <c r="J93" s="130"/>
      <c r="K93" s="130"/>
      <c r="L93" s="131"/>
      <c r="M93" s="132"/>
      <c r="N93" s="133"/>
      <c r="O93" s="133"/>
      <c r="P93" s="133"/>
      <c r="Q93" s="133"/>
      <c r="R93" s="134"/>
      <c r="S93" s="134"/>
      <c r="T93" s="137"/>
      <c r="U93" s="137"/>
      <c r="V93" s="137"/>
      <c r="W93" s="137"/>
      <c r="X93" s="137"/>
      <c r="Y93" s="137"/>
      <c r="Z93" s="138"/>
      <c r="AA93" s="138"/>
    </row>
    <row r="94" spans="1:27">
      <c r="A94" s="130"/>
      <c r="B94" s="130"/>
      <c r="C94" s="130"/>
      <c r="D94" s="130"/>
      <c r="E94" s="130"/>
      <c r="F94" s="130"/>
      <c r="G94" s="130"/>
      <c r="H94" s="130"/>
      <c r="I94" s="130"/>
      <c r="J94" s="130"/>
      <c r="K94" s="130"/>
      <c r="L94" s="131"/>
      <c r="M94" s="132"/>
      <c r="N94" s="133"/>
      <c r="O94" s="133"/>
      <c r="P94" s="133"/>
      <c r="Q94" s="133"/>
      <c r="R94" s="134"/>
      <c r="S94" s="134"/>
      <c r="T94" s="137"/>
      <c r="U94" s="137"/>
      <c r="V94" s="137"/>
      <c r="W94" s="137"/>
      <c r="X94" s="137"/>
      <c r="Y94" s="137"/>
      <c r="Z94" s="138"/>
      <c r="AA94" s="138"/>
    </row>
    <row r="95" spans="1:27">
      <c r="A95" s="130"/>
      <c r="B95" s="130"/>
      <c r="C95" s="130"/>
      <c r="D95" s="130"/>
      <c r="E95" s="130"/>
      <c r="F95" s="130"/>
      <c r="G95" s="130"/>
      <c r="H95" s="130"/>
      <c r="I95" s="130"/>
      <c r="J95" s="130"/>
      <c r="K95" s="130"/>
      <c r="L95" s="131"/>
      <c r="M95" s="132"/>
      <c r="N95" s="133"/>
      <c r="O95" s="133"/>
      <c r="P95" s="133"/>
      <c r="Q95" s="133"/>
      <c r="R95" s="134"/>
      <c r="S95" s="134"/>
      <c r="T95" s="137"/>
      <c r="U95" s="137"/>
      <c r="V95" s="137"/>
      <c r="W95" s="137"/>
      <c r="X95" s="137"/>
      <c r="Y95" s="137"/>
      <c r="Z95" s="138"/>
      <c r="AA95" s="138"/>
    </row>
    <row r="96" spans="1:27">
      <c r="A96" s="130"/>
      <c r="B96" s="130"/>
      <c r="C96" s="130"/>
      <c r="D96" s="130"/>
      <c r="E96" s="130"/>
      <c r="F96" s="130"/>
      <c r="G96" s="130"/>
      <c r="H96" s="130"/>
      <c r="I96" s="130"/>
      <c r="J96" s="130"/>
      <c r="K96" s="130"/>
      <c r="L96" s="131"/>
      <c r="M96" s="132"/>
      <c r="N96" s="133"/>
      <c r="O96" s="133"/>
      <c r="P96" s="133"/>
      <c r="Q96" s="133"/>
      <c r="R96" s="134"/>
      <c r="S96" s="134"/>
      <c r="T96" s="137"/>
      <c r="U96" s="137"/>
      <c r="V96" s="137"/>
      <c r="W96" s="137"/>
      <c r="X96" s="137"/>
      <c r="Y96" s="137"/>
      <c r="Z96" s="138"/>
      <c r="AA96" s="138"/>
    </row>
    <row r="97" spans="1:27">
      <c r="A97" s="130"/>
      <c r="B97" s="130"/>
      <c r="C97" s="130"/>
      <c r="D97" s="130"/>
      <c r="E97" s="130"/>
      <c r="F97" s="130"/>
      <c r="G97" s="130"/>
      <c r="H97" s="130"/>
      <c r="I97" s="130"/>
      <c r="J97" s="130"/>
      <c r="K97" s="130"/>
      <c r="L97" s="131"/>
      <c r="M97" s="132"/>
      <c r="N97" s="133"/>
      <c r="O97" s="133"/>
      <c r="P97" s="133"/>
      <c r="Q97" s="133"/>
      <c r="R97" s="134"/>
      <c r="S97" s="134"/>
      <c r="T97" s="137"/>
      <c r="U97" s="137"/>
      <c r="V97" s="137"/>
      <c r="W97" s="137"/>
      <c r="X97" s="137"/>
      <c r="Y97" s="137"/>
      <c r="Z97" s="138"/>
      <c r="AA97" s="138"/>
    </row>
    <row r="98" spans="1:27">
      <c r="A98" s="130"/>
      <c r="B98" s="130"/>
      <c r="C98" s="130"/>
      <c r="D98" s="130"/>
      <c r="E98" s="130"/>
      <c r="F98" s="130"/>
      <c r="G98" s="130"/>
      <c r="H98" s="130"/>
      <c r="I98" s="130"/>
      <c r="J98" s="130"/>
      <c r="K98" s="130"/>
      <c r="L98" s="131"/>
      <c r="M98" s="132"/>
      <c r="N98" s="133"/>
      <c r="O98" s="133"/>
      <c r="P98" s="133"/>
      <c r="Q98" s="133"/>
      <c r="R98" s="134"/>
      <c r="S98" s="134"/>
      <c r="T98" s="137"/>
      <c r="U98" s="137"/>
      <c r="V98" s="137"/>
      <c r="W98" s="137"/>
      <c r="X98" s="137"/>
      <c r="Y98" s="137"/>
      <c r="Z98" s="138"/>
      <c r="AA98" s="138"/>
    </row>
    <row r="99" spans="1:27">
      <c r="A99" s="130"/>
      <c r="B99" s="130"/>
      <c r="C99" s="130"/>
      <c r="D99" s="130"/>
      <c r="E99" s="130"/>
      <c r="F99" s="130"/>
      <c r="G99" s="130"/>
      <c r="H99" s="130"/>
      <c r="I99" s="130"/>
      <c r="J99" s="130"/>
      <c r="K99" s="130"/>
      <c r="L99" s="131"/>
      <c r="M99" s="132"/>
      <c r="N99" s="133"/>
      <c r="O99" s="133"/>
      <c r="P99" s="133"/>
      <c r="Q99" s="133"/>
      <c r="R99" s="134"/>
      <c r="S99" s="134"/>
      <c r="T99" s="137"/>
      <c r="U99" s="137"/>
      <c r="V99" s="137"/>
      <c r="W99" s="137"/>
      <c r="X99" s="137"/>
      <c r="Y99" s="137"/>
      <c r="Z99" s="138"/>
      <c r="AA99" s="138"/>
    </row>
    <row r="100" spans="1:27">
      <c r="A100" s="130"/>
      <c r="B100" s="130"/>
      <c r="C100" s="130"/>
      <c r="D100" s="130"/>
      <c r="E100" s="130"/>
      <c r="F100" s="130"/>
      <c r="G100" s="130"/>
      <c r="H100" s="130"/>
      <c r="I100" s="130"/>
      <c r="J100" s="130"/>
      <c r="K100" s="130"/>
      <c r="L100" s="131"/>
      <c r="M100" s="132"/>
      <c r="N100" s="133"/>
      <c r="O100" s="133"/>
      <c r="P100" s="133"/>
      <c r="Q100" s="133"/>
      <c r="R100" s="134"/>
      <c r="S100" s="134"/>
      <c r="T100" s="137"/>
      <c r="U100" s="137"/>
      <c r="V100" s="137"/>
      <c r="W100" s="137"/>
      <c r="X100" s="137"/>
      <c r="Y100" s="137"/>
      <c r="Z100" s="138"/>
      <c r="AA100" s="138"/>
    </row>
    <row r="101" spans="1:27">
      <c r="A101" s="130"/>
      <c r="B101" s="130"/>
      <c r="C101" s="130"/>
      <c r="D101" s="130"/>
      <c r="E101" s="130"/>
      <c r="F101" s="130"/>
      <c r="G101" s="130"/>
      <c r="H101" s="130"/>
      <c r="I101" s="130"/>
      <c r="J101" s="130"/>
      <c r="K101" s="130"/>
      <c r="L101" s="131"/>
      <c r="M101" s="132"/>
      <c r="N101" s="133"/>
      <c r="O101" s="133"/>
      <c r="P101" s="133"/>
      <c r="Q101" s="133"/>
      <c r="R101" s="134"/>
      <c r="S101" s="134"/>
      <c r="T101" s="137"/>
      <c r="U101" s="137"/>
      <c r="V101" s="137"/>
      <c r="W101" s="137"/>
      <c r="X101" s="137"/>
      <c r="Y101" s="137"/>
      <c r="Z101" s="138"/>
      <c r="AA101" s="138"/>
    </row>
    <row r="102" spans="1:27">
      <c r="A102" s="130"/>
      <c r="B102" s="130"/>
      <c r="C102" s="130"/>
      <c r="D102" s="130"/>
      <c r="E102" s="130"/>
      <c r="F102" s="130"/>
      <c r="G102" s="130"/>
      <c r="H102" s="130"/>
      <c r="I102" s="130"/>
      <c r="J102" s="130"/>
      <c r="K102" s="130"/>
      <c r="L102" s="131"/>
      <c r="M102" s="132"/>
      <c r="N102" s="133"/>
      <c r="O102" s="133"/>
      <c r="P102" s="133"/>
      <c r="Q102" s="133"/>
      <c r="R102" s="134"/>
      <c r="S102" s="134"/>
      <c r="T102" s="137"/>
      <c r="U102" s="137"/>
      <c r="V102" s="137"/>
      <c r="W102" s="137"/>
      <c r="X102" s="137"/>
      <c r="Y102" s="137"/>
      <c r="Z102" s="138"/>
      <c r="AA102" s="138"/>
    </row>
    <row r="103" spans="1:27">
      <c r="A103" s="130"/>
      <c r="B103" s="130"/>
      <c r="C103" s="130"/>
      <c r="D103" s="130"/>
      <c r="E103" s="130"/>
      <c r="F103" s="130"/>
      <c r="G103" s="130"/>
      <c r="H103" s="130"/>
      <c r="I103" s="130"/>
      <c r="J103" s="130"/>
      <c r="K103" s="130"/>
      <c r="L103" s="131"/>
      <c r="M103" s="132"/>
      <c r="N103" s="133"/>
      <c r="O103" s="133"/>
      <c r="P103" s="133"/>
      <c r="Q103" s="133"/>
      <c r="R103" s="134"/>
      <c r="S103" s="134"/>
      <c r="T103" s="137"/>
      <c r="U103" s="137"/>
      <c r="V103" s="137"/>
      <c r="W103" s="137"/>
      <c r="X103" s="137"/>
      <c r="Y103" s="137"/>
      <c r="Z103" s="138"/>
      <c r="AA103" s="138"/>
    </row>
    <row r="104" spans="1:27">
      <c r="A104" s="130"/>
      <c r="B104" s="130"/>
      <c r="C104" s="130"/>
      <c r="D104" s="130"/>
      <c r="E104" s="130"/>
      <c r="F104" s="130"/>
      <c r="G104" s="130"/>
      <c r="H104" s="130"/>
      <c r="I104" s="130"/>
      <c r="J104" s="130"/>
      <c r="K104" s="130"/>
      <c r="L104" s="131"/>
      <c r="M104" s="132"/>
      <c r="N104" s="133"/>
      <c r="O104" s="133"/>
      <c r="P104" s="133"/>
      <c r="Q104" s="133"/>
      <c r="R104" s="134"/>
      <c r="S104" s="134"/>
      <c r="T104" s="137"/>
      <c r="U104" s="137"/>
      <c r="V104" s="137"/>
      <c r="W104" s="137"/>
      <c r="X104" s="137"/>
      <c r="Y104" s="137"/>
      <c r="Z104" s="138"/>
      <c r="AA104" s="138"/>
    </row>
    <row r="105" spans="1:27">
      <c r="A105" s="130"/>
      <c r="B105" s="130"/>
      <c r="C105" s="130"/>
      <c r="D105" s="130"/>
      <c r="E105" s="130"/>
      <c r="F105" s="130"/>
      <c r="G105" s="130"/>
      <c r="H105" s="130"/>
      <c r="I105" s="130"/>
      <c r="J105" s="130"/>
      <c r="K105" s="130"/>
      <c r="L105" s="131"/>
      <c r="M105" s="132"/>
      <c r="N105" s="133"/>
      <c r="O105" s="133"/>
      <c r="P105" s="133"/>
      <c r="Q105" s="133"/>
      <c r="R105" s="134"/>
      <c r="S105" s="134"/>
      <c r="T105" s="137"/>
      <c r="U105" s="137"/>
      <c r="V105" s="137"/>
      <c r="W105" s="137"/>
      <c r="X105" s="137"/>
      <c r="Y105" s="137"/>
      <c r="Z105" s="138"/>
      <c r="AA105" s="138"/>
    </row>
    <row r="106" spans="1:27">
      <c r="A106" s="130"/>
      <c r="B106" s="130"/>
      <c r="C106" s="130"/>
      <c r="D106" s="130"/>
      <c r="E106" s="130"/>
      <c r="F106" s="130"/>
      <c r="G106" s="130"/>
      <c r="H106" s="130"/>
      <c r="I106" s="130"/>
      <c r="J106" s="130"/>
      <c r="K106" s="130"/>
      <c r="L106" s="131"/>
      <c r="M106" s="132"/>
      <c r="N106" s="133"/>
      <c r="O106" s="133"/>
      <c r="P106" s="133"/>
      <c r="Q106" s="133"/>
      <c r="R106" s="134"/>
      <c r="S106" s="134"/>
      <c r="T106" s="137"/>
      <c r="U106" s="137"/>
      <c r="V106" s="137"/>
      <c r="W106" s="137"/>
      <c r="X106" s="137"/>
      <c r="Y106" s="137"/>
      <c r="Z106" s="138"/>
      <c r="AA106" s="138"/>
    </row>
    <row r="107" spans="1:27">
      <c r="A107" s="130"/>
      <c r="B107" s="130"/>
      <c r="C107" s="130"/>
      <c r="D107" s="130"/>
      <c r="E107" s="130"/>
      <c r="F107" s="130"/>
      <c r="G107" s="130"/>
      <c r="H107" s="130"/>
      <c r="I107" s="130"/>
      <c r="J107" s="130"/>
      <c r="K107" s="130"/>
      <c r="L107" s="131"/>
      <c r="M107" s="132"/>
      <c r="N107" s="133"/>
      <c r="O107" s="133"/>
      <c r="P107" s="133"/>
      <c r="Q107" s="133"/>
      <c r="R107" s="134"/>
      <c r="S107" s="134"/>
      <c r="T107" s="137"/>
      <c r="U107" s="137"/>
      <c r="V107" s="137"/>
      <c r="W107" s="137"/>
      <c r="X107" s="137"/>
      <c r="Y107" s="137"/>
      <c r="Z107" s="138"/>
      <c r="AA107" s="138"/>
    </row>
    <row r="108" spans="1:27">
      <c r="A108" s="130"/>
      <c r="B108" s="130"/>
      <c r="C108" s="130"/>
      <c r="D108" s="130"/>
      <c r="E108" s="130"/>
      <c r="F108" s="130"/>
      <c r="G108" s="130"/>
      <c r="H108" s="130"/>
      <c r="I108" s="130"/>
      <c r="J108" s="130"/>
      <c r="K108" s="130"/>
      <c r="L108" s="131"/>
      <c r="M108" s="132"/>
      <c r="N108" s="133"/>
      <c r="O108" s="133"/>
      <c r="P108" s="133"/>
      <c r="Q108" s="133"/>
      <c r="R108" s="134"/>
      <c r="S108" s="134"/>
      <c r="T108" s="137"/>
      <c r="U108" s="137"/>
      <c r="V108" s="137"/>
      <c r="W108" s="137"/>
      <c r="X108" s="137"/>
      <c r="Y108" s="137"/>
      <c r="Z108" s="138"/>
      <c r="AA108" s="138"/>
    </row>
    <row r="109" spans="1:27">
      <c r="A109" s="130"/>
      <c r="B109" s="130"/>
      <c r="C109" s="130"/>
      <c r="D109" s="130"/>
      <c r="E109" s="130"/>
      <c r="F109" s="130"/>
      <c r="G109" s="130"/>
      <c r="H109" s="130"/>
      <c r="I109" s="130"/>
      <c r="J109" s="130"/>
      <c r="K109" s="130"/>
      <c r="L109" s="131"/>
      <c r="M109" s="132"/>
      <c r="N109" s="133"/>
      <c r="O109" s="133"/>
      <c r="P109" s="133"/>
      <c r="Q109" s="133"/>
      <c r="R109" s="134"/>
      <c r="S109" s="134"/>
      <c r="T109" s="137"/>
      <c r="U109" s="137"/>
      <c r="V109" s="137"/>
      <c r="W109" s="137"/>
      <c r="X109" s="137"/>
      <c r="Y109" s="137"/>
      <c r="Z109" s="138"/>
      <c r="AA109" s="138"/>
    </row>
    <row r="110" spans="1:27">
      <c r="A110" s="130"/>
      <c r="B110" s="130"/>
      <c r="C110" s="130"/>
      <c r="D110" s="130"/>
      <c r="E110" s="130"/>
      <c r="F110" s="130"/>
      <c r="G110" s="130"/>
      <c r="H110" s="130"/>
      <c r="I110" s="130"/>
      <c r="J110" s="130"/>
      <c r="K110" s="130"/>
      <c r="L110" s="131"/>
      <c r="M110" s="132"/>
      <c r="N110" s="133"/>
      <c r="O110" s="133"/>
      <c r="P110" s="133"/>
      <c r="Q110" s="133"/>
      <c r="R110" s="134"/>
      <c r="S110" s="134"/>
      <c r="T110" s="137"/>
      <c r="U110" s="137"/>
      <c r="V110" s="137"/>
      <c r="W110" s="137"/>
      <c r="X110" s="137"/>
      <c r="Y110" s="137"/>
      <c r="Z110" s="138"/>
      <c r="AA110" s="138"/>
    </row>
    <row r="111" spans="1:27">
      <c r="A111" s="130"/>
      <c r="B111" s="130"/>
      <c r="C111" s="130"/>
      <c r="D111" s="130"/>
      <c r="E111" s="130"/>
      <c r="F111" s="130"/>
      <c r="G111" s="130"/>
      <c r="H111" s="130"/>
      <c r="I111" s="130"/>
      <c r="J111" s="130"/>
      <c r="K111" s="130"/>
      <c r="L111" s="131"/>
      <c r="M111" s="132"/>
      <c r="N111" s="133"/>
      <c r="O111" s="133"/>
      <c r="P111" s="133"/>
      <c r="Q111" s="133"/>
      <c r="R111" s="134"/>
      <c r="S111" s="134"/>
      <c r="T111" s="137"/>
      <c r="U111" s="137"/>
      <c r="V111" s="137"/>
      <c r="W111" s="137"/>
      <c r="X111" s="137"/>
      <c r="Y111" s="137"/>
      <c r="Z111" s="138"/>
      <c r="AA111" s="138"/>
    </row>
    <row r="112" spans="1:27">
      <c r="A112" s="130"/>
      <c r="B112" s="130"/>
      <c r="C112" s="130"/>
      <c r="D112" s="130"/>
      <c r="E112" s="130"/>
      <c r="F112" s="130"/>
      <c r="G112" s="130"/>
      <c r="H112" s="130"/>
      <c r="I112" s="130"/>
      <c r="J112" s="130"/>
      <c r="K112" s="130"/>
      <c r="L112" s="131"/>
      <c r="M112" s="132"/>
      <c r="N112" s="133"/>
      <c r="O112" s="133"/>
      <c r="P112" s="133"/>
      <c r="Q112" s="133"/>
      <c r="R112" s="134"/>
      <c r="S112" s="134"/>
      <c r="T112" s="137"/>
      <c r="U112" s="137"/>
      <c r="V112" s="137"/>
      <c r="W112" s="137"/>
      <c r="X112" s="137"/>
      <c r="Y112" s="137"/>
      <c r="Z112" s="138"/>
      <c r="AA112" s="138"/>
    </row>
    <row r="113" spans="1:27">
      <c r="A113" s="130"/>
      <c r="B113" s="130"/>
      <c r="C113" s="130"/>
      <c r="D113" s="130"/>
      <c r="E113" s="130"/>
      <c r="F113" s="130"/>
      <c r="G113" s="130"/>
      <c r="H113" s="130"/>
      <c r="I113" s="130"/>
      <c r="J113" s="130"/>
      <c r="K113" s="130"/>
      <c r="L113" s="131"/>
      <c r="M113" s="132"/>
      <c r="N113" s="133"/>
      <c r="O113" s="133"/>
      <c r="P113" s="133"/>
      <c r="Q113" s="133"/>
      <c r="R113" s="134"/>
      <c r="S113" s="134"/>
      <c r="T113" s="137"/>
      <c r="U113" s="137"/>
      <c r="V113" s="137"/>
      <c r="W113" s="137"/>
      <c r="X113" s="137"/>
      <c r="Y113" s="137"/>
      <c r="Z113" s="138"/>
      <c r="AA113" s="138"/>
    </row>
    <row r="114" spans="1:27">
      <c r="A114" s="130"/>
      <c r="B114" s="130"/>
      <c r="C114" s="130"/>
      <c r="D114" s="130"/>
      <c r="E114" s="130"/>
      <c r="F114" s="130"/>
      <c r="G114" s="130"/>
      <c r="H114" s="130"/>
      <c r="I114" s="130"/>
      <c r="J114" s="130"/>
      <c r="K114" s="130"/>
      <c r="L114" s="131"/>
      <c r="M114" s="132"/>
      <c r="N114" s="133"/>
      <c r="O114" s="133"/>
      <c r="P114" s="133"/>
      <c r="Q114" s="133"/>
      <c r="R114" s="134"/>
      <c r="S114" s="134"/>
      <c r="T114" s="137"/>
      <c r="U114" s="137"/>
      <c r="V114" s="137"/>
      <c r="W114" s="137"/>
      <c r="X114" s="137"/>
      <c r="Y114" s="137"/>
      <c r="Z114" s="138"/>
      <c r="AA114" s="138"/>
    </row>
    <row r="115" spans="1:27">
      <c r="A115" s="130"/>
      <c r="B115" s="130"/>
      <c r="C115" s="130"/>
      <c r="D115" s="130"/>
      <c r="E115" s="130"/>
      <c r="F115" s="130"/>
      <c r="G115" s="130"/>
      <c r="H115" s="130"/>
      <c r="I115" s="130"/>
      <c r="J115" s="130"/>
      <c r="K115" s="130"/>
      <c r="L115" s="131"/>
      <c r="M115" s="132"/>
      <c r="N115" s="133"/>
      <c r="O115" s="133"/>
      <c r="P115" s="133"/>
      <c r="Q115" s="133"/>
      <c r="R115" s="134"/>
      <c r="S115" s="134"/>
      <c r="T115" s="137"/>
      <c r="U115" s="137"/>
      <c r="V115" s="137"/>
      <c r="W115" s="137"/>
      <c r="X115" s="137"/>
      <c r="Y115" s="137"/>
      <c r="Z115" s="138"/>
      <c r="AA115" s="138"/>
    </row>
    <row r="116" spans="1:27">
      <c r="A116" s="130"/>
      <c r="B116" s="130"/>
      <c r="C116" s="130"/>
      <c r="D116" s="130"/>
      <c r="E116" s="130"/>
      <c r="F116" s="130"/>
      <c r="G116" s="130"/>
      <c r="H116" s="130"/>
      <c r="I116" s="130"/>
      <c r="J116" s="130"/>
      <c r="K116" s="130"/>
      <c r="L116" s="131"/>
      <c r="M116" s="132"/>
      <c r="N116" s="133"/>
      <c r="O116" s="133"/>
      <c r="P116" s="133"/>
      <c r="Q116" s="133"/>
      <c r="R116" s="134"/>
      <c r="S116" s="134"/>
      <c r="T116" s="137"/>
      <c r="U116" s="137"/>
      <c r="V116" s="137"/>
      <c r="W116" s="137"/>
      <c r="X116" s="137"/>
      <c r="Y116" s="137"/>
      <c r="Z116" s="138"/>
      <c r="AA116" s="138"/>
    </row>
    <row r="117" spans="1:27">
      <c r="A117" s="130"/>
      <c r="B117" s="130"/>
      <c r="C117" s="130"/>
      <c r="D117" s="130"/>
      <c r="E117" s="130"/>
      <c r="F117" s="130"/>
      <c r="G117" s="130"/>
      <c r="H117" s="130"/>
      <c r="I117" s="130"/>
      <c r="J117" s="130"/>
      <c r="K117" s="130"/>
      <c r="L117" s="131"/>
      <c r="M117" s="132"/>
      <c r="N117" s="133"/>
      <c r="O117" s="133"/>
      <c r="P117" s="133"/>
      <c r="Q117" s="133"/>
      <c r="R117" s="134"/>
      <c r="S117" s="134"/>
      <c r="T117" s="137"/>
      <c r="U117" s="137"/>
      <c r="V117" s="137"/>
      <c r="W117" s="137"/>
      <c r="X117" s="137"/>
      <c r="Y117" s="137"/>
      <c r="Z117" s="138"/>
      <c r="AA117" s="138"/>
    </row>
    <row r="118" spans="1:27">
      <c r="A118" s="130"/>
      <c r="B118" s="130"/>
      <c r="C118" s="130"/>
      <c r="D118" s="130"/>
      <c r="E118" s="130"/>
      <c r="F118" s="130"/>
      <c r="G118" s="130"/>
      <c r="H118" s="130"/>
      <c r="I118" s="130"/>
      <c r="J118" s="130"/>
      <c r="K118" s="130"/>
      <c r="L118" s="131"/>
      <c r="M118" s="132"/>
      <c r="N118" s="133"/>
      <c r="O118" s="133"/>
      <c r="P118" s="133"/>
      <c r="Q118" s="133"/>
      <c r="R118" s="134"/>
      <c r="S118" s="134"/>
      <c r="T118" s="137"/>
      <c r="U118" s="137"/>
      <c r="V118" s="137"/>
      <c r="W118" s="137"/>
      <c r="X118" s="137"/>
      <c r="Y118" s="137"/>
      <c r="Z118" s="138"/>
      <c r="AA118" s="138"/>
    </row>
    <row r="119" spans="1:27">
      <c r="A119" s="130"/>
      <c r="B119" s="130"/>
      <c r="C119" s="130"/>
      <c r="D119" s="130"/>
      <c r="E119" s="130"/>
      <c r="F119" s="130"/>
      <c r="G119" s="130"/>
      <c r="H119" s="130"/>
      <c r="I119" s="130"/>
      <c r="J119" s="130"/>
      <c r="K119" s="130"/>
      <c r="L119" s="131"/>
      <c r="M119" s="132"/>
      <c r="N119" s="133"/>
      <c r="O119" s="133"/>
      <c r="P119" s="133"/>
      <c r="Q119" s="133"/>
      <c r="R119" s="134"/>
      <c r="S119" s="134"/>
      <c r="T119" s="137"/>
      <c r="U119" s="137"/>
      <c r="V119" s="137"/>
      <c r="W119" s="137"/>
      <c r="X119" s="137"/>
      <c r="Y119" s="137"/>
      <c r="Z119" s="138"/>
      <c r="AA119" s="138"/>
    </row>
    <row r="120" spans="1:27">
      <c r="A120" s="130"/>
      <c r="B120" s="130"/>
      <c r="C120" s="130"/>
      <c r="D120" s="130"/>
      <c r="E120" s="130"/>
      <c r="F120" s="130"/>
      <c r="G120" s="130"/>
      <c r="H120" s="130"/>
      <c r="I120" s="130"/>
      <c r="J120" s="130"/>
      <c r="K120" s="130"/>
      <c r="L120" s="131"/>
      <c r="M120" s="132"/>
      <c r="N120" s="133"/>
      <c r="O120" s="133"/>
      <c r="P120" s="133"/>
      <c r="Q120" s="133"/>
      <c r="R120" s="134"/>
      <c r="S120" s="134"/>
      <c r="T120" s="137"/>
      <c r="U120" s="137"/>
      <c r="V120" s="137"/>
      <c r="W120" s="137"/>
      <c r="X120" s="137"/>
      <c r="Y120" s="137"/>
      <c r="Z120" s="138"/>
      <c r="AA120" s="138"/>
    </row>
    <row r="121" spans="1:27">
      <c r="A121" s="130"/>
      <c r="B121" s="130"/>
      <c r="C121" s="130"/>
      <c r="D121" s="130"/>
      <c r="E121" s="130"/>
      <c r="F121" s="130"/>
      <c r="G121" s="130"/>
      <c r="H121" s="130"/>
      <c r="I121" s="130"/>
      <c r="J121" s="130"/>
      <c r="K121" s="130"/>
      <c r="L121" s="131"/>
      <c r="M121" s="132"/>
      <c r="N121" s="133"/>
      <c r="O121" s="133"/>
      <c r="P121" s="133"/>
      <c r="Q121" s="133"/>
      <c r="R121" s="134"/>
      <c r="S121" s="134"/>
      <c r="T121" s="137"/>
      <c r="U121" s="137"/>
      <c r="V121" s="137"/>
      <c r="W121" s="137"/>
      <c r="X121" s="137"/>
      <c r="Y121" s="137"/>
      <c r="Z121" s="138"/>
      <c r="AA121" s="138"/>
    </row>
    <row r="122" spans="1:27">
      <c r="A122" s="130"/>
      <c r="B122" s="130"/>
      <c r="C122" s="130"/>
      <c r="D122" s="130"/>
      <c r="E122" s="130"/>
      <c r="F122" s="130"/>
      <c r="G122" s="130"/>
      <c r="H122" s="130"/>
      <c r="I122" s="130"/>
      <c r="J122" s="130"/>
      <c r="K122" s="130"/>
      <c r="L122" s="131"/>
      <c r="M122" s="132"/>
      <c r="N122" s="133"/>
      <c r="O122" s="133"/>
      <c r="P122" s="133"/>
      <c r="Q122" s="133"/>
      <c r="R122" s="134"/>
      <c r="S122" s="134"/>
      <c r="T122" s="137"/>
      <c r="U122" s="137"/>
      <c r="V122" s="137"/>
      <c r="W122" s="137"/>
      <c r="X122" s="137"/>
      <c r="Y122" s="137"/>
      <c r="Z122" s="138"/>
      <c r="AA122" s="138"/>
    </row>
    <row r="123" spans="1:27">
      <c r="A123" s="130"/>
      <c r="B123" s="130"/>
      <c r="C123" s="130"/>
      <c r="D123" s="130"/>
      <c r="E123" s="130"/>
      <c r="F123" s="130"/>
      <c r="G123" s="130"/>
      <c r="H123" s="130"/>
      <c r="I123" s="130"/>
      <c r="J123" s="130"/>
      <c r="K123" s="130"/>
      <c r="L123" s="131"/>
      <c r="M123" s="132"/>
      <c r="N123" s="133"/>
      <c r="O123" s="133"/>
      <c r="P123" s="133"/>
      <c r="Q123" s="133"/>
      <c r="R123" s="134"/>
      <c r="S123" s="134"/>
      <c r="T123" s="137"/>
      <c r="U123" s="137"/>
      <c r="V123" s="137"/>
      <c r="W123" s="137"/>
      <c r="X123" s="137"/>
      <c r="Y123" s="137"/>
      <c r="Z123" s="138"/>
      <c r="AA123" s="138"/>
    </row>
    <row r="124" spans="1:27">
      <c r="A124" s="130"/>
      <c r="B124" s="130"/>
      <c r="C124" s="130"/>
      <c r="D124" s="130"/>
      <c r="E124" s="130"/>
      <c r="F124" s="130"/>
      <c r="G124" s="130"/>
      <c r="H124" s="130"/>
      <c r="I124" s="130"/>
      <c r="J124" s="130"/>
      <c r="K124" s="130"/>
      <c r="L124" s="131"/>
      <c r="M124" s="132"/>
      <c r="N124" s="133"/>
      <c r="O124" s="133"/>
      <c r="P124" s="133"/>
      <c r="Q124" s="133"/>
      <c r="R124" s="134"/>
      <c r="S124" s="134"/>
      <c r="T124" s="137"/>
      <c r="U124" s="137"/>
      <c r="V124" s="137"/>
      <c r="W124" s="137"/>
      <c r="X124" s="137"/>
      <c r="Y124" s="137"/>
      <c r="Z124" s="138"/>
      <c r="AA124" s="138"/>
    </row>
    <row r="125" spans="1:27">
      <c r="A125" s="130"/>
      <c r="B125" s="130"/>
      <c r="C125" s="130"/>
      <c r="D125" s="130"/>
      <c r="E125" s="130"/>
      <c r="F125" s="130"/>
      <c r="G125" s="130"/>
      <c r="H125" s="130"/>
      <c r="I125" s="130"/>
      <c r="J125" s="130"/>
      <c r="K125" s="130"/>
      <c r="L125" s="131"/>
      <c r="M125" s="132"/>
      <c r="N125" s="133"/>
      <c r="O125" s="133"/>
      <c r="P125" s="133"/>
      <c r="Q125" s="133"/>
      <c r="R125" s="134"/>
      <c r="S125" s="134"/>
      <c r="T125" s="137"/>
      <c r="U125" s="137"/>
      <c r="V125" s="137"/>
      <c r="W125" s="137"/>
      <c r="X125" s="137"/>
      <c r="Y125" s="137"/>
      <c r="Z125" s="138"/>
      <c r="AA125" s="138"/>
    </row>
    <row r="126" spans="1:27">
      <c r="A126" s="130"/>
      <c r="B126" s="130"/>
      <c r="C126" s="130"/>
      <c r="D126" s="130"/>
      <c r="E126" s="130"/>
      <c r="F126" s="130"/>
      <c r="G126" s="130"/>
      <c r="H126" s="130"/>
      <c r="I126" s="130"/>
      <c r="J126" s="130"/>
      <c r="K126" s="130"/>
      <c r="L126" s="131"/>
      <c r="M126" s="132"/>
      <c r="N126" s="133"/>
      <c r="O126" s="133"/>
      <c r="P126" s="133"/>
      <c r="Q126" s="133"/>
      <c r="R126" s="134"/>
      <c r="S126" s="134"/>
      <c r="T126" s="137"/>
      <c r="U126" s="137"/>
      <c r="V126" s="137"/>
      <c r="W126" s="137"/>
      <c r="X126" s="137"/>
      <c r="Y126" s="137"/>
      <c r="Z126" s="138"/>
      <c r="AA126" s="138"/>
    </row>
    <row r="127" spans="1:27">
      <c r="A127" s="130"/>
      <c r="B127" s="130"/>
      <c r="C127" s="130"/>
      <c r="D127" s="130"/>
      <c r="E127" s="130"/>
      <c r="F127" s="130"/>
      <c r="G127" s="130"/>
      <c r="H127" s="130"/>
      <c r="I127" s="130"/>
      <c r="J127" s="130"/>
      <c r="K127" s="130"/>
      <c r="L127" s="131"/>
      <c r="M127" s="132"/>
      <c r="N127" s="133"/>
      <c r="O127" s="133"/>
      <c r="P127" s="133"/>
      <c r="Q127" s="133"/>
      <c r="R127" s="134"/>
      <c r="S127" s="134"/>
      <c r="T127" s="137"/>
      <c r="U127" s="137"/>
      <c r="V127" s="137"/>
      <c r="W127" s="137"/>
      <c r="X127" s="137"/>
      <c r="Y127" s="137"/>
      <c r="Z127" s="138"/>
      <c r="AA127" s="138"/>
    </row>
    <row r="128" spans="1:27">
      <c r="A128" s="130"/>
      <c r="B128" s="130"/>
      <c r="C128" s="130"/>
      <c r="D128" s="130"/>
      <c r="E128" s="130"/>
      <c r="F128" s="130"/>
      <c r="G128" s="130"/>
      <c r="H128" s="130"/>
      <c r="I128" s="130"/>
      <c r="J128" s="130"/>
      <c r="K128" s="130"/>
      <c r="L128" s="131"/>
      <c r="M128" s="132"/>
      <c r="N128" s="133"/>
      <c r="O128" s="133"/>
      <c r="P128" s="133"/>
      <c r="Q128" s="133"/>
      <c r="R128" s="134"/>
      <c r="S128" s="134"/>
      <c r="T128" s="137"/>
      <c r="U128" s="137"/>
      <c r="V128" s="137"/>
      <c r="W128" s="137"/>
      <c r="X128" s="137"/>
      <c r="Y128" s="137"/>
      <c r="Z128" s="138"/>
      <c r="AA128" s="138"/>
    </row>
    <row r="129" spans="1:27">
      <c r="A129" s="130"/>
      <c r="B129" s="130"/>
      <c r="C129" s="130"/>
      <c r="D129" s="130"/>
      <c r="E129" s="130"/>
      <c r="F129" s="130"/>
      <c r="G129" s="130"/>
      <c r="H129" s="130"/>
      <c r="I129" s="130"/>
      <c r="J129" s="130"/>
      <c r="K129" s="130"/>
      <c r="L129" s="131"/>
      <c r="M129" s="132"/>
      <c r="N129" s="133"/>
      <c r="O129" s="133"/>
      <c r="P129" s="133"/>
      <c r="Q129" s="133"/>
      <c r="R129" s="134"/>
      <c r="S129" s="134"/>
      <c r="T129" s="137"/>
      <c r="U129" s="137"/>
      <c r="V129" s="137"/>
      <c r="W129" s="137"/>
      <c r="X129" s="137"/>
      <c r="Y129" s="137"/>
      <c r="Z129" s="138"/>
      <c r="AA129" s="138"/>
    </row>
    <row r="130" spans="1:27">
      <c r="A130" s="130"/>
      <c r="B130" s="130"/>
      <c r="C130" s="130"/>
      <c r="D130" s="130"/>
      <c r="E130" s="130"/>
      <c r="F130" s="130"/>
      <c r="G130" s="130"/>
      <c r="H130" s="130"/>
      <c r="I130" s="130"/>
      <c r="J130" s="130"/>
      <c r="K130" s="130"/>
      <c r="L130" s="131"/>
      <c r="M130" s="132"/>
      <c r="N130" s="133"/>
      <c r="O130" s="133"/>
      <c r="P130" s="133"/>
      <c r="Q130" s="133"/>
      <c r="R130" s="134"/>
      <c r="S130" s="134"/>
      <c r="T130" s="137"/>
      <c r="U130" s="137"/>
      <c r="V130" s="137"/>
      <c r="W130" s="137"/>
      <c r="X130" s="137"/>
      <c r="Y130" s="137"/>
      <c r="Z130" s="138"/>
      <c r="AA130" s="138"/>
    </row>
    <row r="131" spans="1:27">
      <c r="A131" s="130"/>
      <c r="B131" s="130"/>
      <c r="C131" s="130"/>
      <c r="D131" s="130"/>
      <c r="E131" s="130"/>
      <c r="F131" s="130"/>
      <c r="G131" s="130"/>
      <c r="H131" s="130"/>
      <c r="I131" s="130"/>
      <c r="J131" s="130"/>
      <c r="K131" s="130"/>
      <c r="L131" s="131"/>
      <c r="M131" s="132"/>
      <c r="N131" s="133"/>
      <c r="O131" s="133"/>
      <c r="P131" s="133"/>
      <c r="Q131" s="133"/>
      <c r="R131" s="134"/>
      <c r="S131" s="134"/>
      <c r="T131" s="137"/>
      <c r="U131" s="137"/>
      <c r="V131" s="137"/>
      <c r="W131" s="137"/>
      <c r="X131" s="137"/>
      <c r="Y131" s="137"/>
      <c r="Z131" s="138"/>
      <c r="AA131" s="138"/>
    </row>
    <row r="132" spans="1:27">
      <c r="A132" s="130"/>
      <c r="B132" s="130"/>
      <c r="C132" s="130"/>
      <c r="D132" s="130"/>
      <c r="E132" s="130"/>
      <c r="F132" s="130"/>
      <c r="G132" s="130"/>
      <c r="H132" s="130"/>
      <c r="I132" s="130"/>
      <c r="J132" s="130"/>
      <c r="K132" s="130"/>
      <c r="L132" s="131"/>
      <c r="M132" s="132"/>
      <c r="N132" s="133"/>
      <c r="O132" s="133"/>
      <c r="P132" s="133"/>
      <c r="Q132" s="133"/>
      <c r="R132" s="134"/>
      <c r="S132" s="134"/>
      <c r="T132" s="137"/>
      <c r="U132" s="137"/>
      <c r="V132" s="137"/>
      <c r="W132" s="137"/>
      <c r="X132" s="137"/>
      <c r="Y132" s="137"/>
      <c r="Z132" s="138"/>
      <c r="AA132" s="138"/>
    </row>
    <row r="133" spans="1:27">
      <c r="A133" s="130"/>
      <c r="B133" s="130"/>
      <c r="C133" s="130"/>
      <c r="D133" s="130"/>
      <c r="E133" s="130"/>
      <c r="F133" s="130"/>
      <c r="G133" s="130"/>
      <c r="H133" s="130"/>
      <c r="I133" s="130"/>
      <c r="J133" s="130"/>
      <c r="K133" s="130"/>
      <c r="L133" s="131"/>
      <c r="M133" s="132"/>
      <c r="N133" s="133"/>
      <c r="O133" s="133"/>
      <c r="P133" s="133"/>
      <c r="Q133" s="133"/>
      <c r="R133" s="134"/>
      <c r="S133" s="134"/>
      <c r="T133" s="137"/>
      <c r="U133" s="137"/>
      <c r="V133" s="137"/>
      <c r="W133" s="137"/>
      <c r="X133" s="137"/>
      <c r="Y133" s="137"/>
      <c r="Z133" s="138"/>
      <c r="AA133" s="138"/>
    </row>
    <row r="134" spans="1:27">
      <c r="A134" s="130"/>
      <c r="B134" s="130"/>
      <c r="C134" s="130"/>
      <c r="D134" s="130"/>
      <c r="E134" s="130"/>
      <c r="F134" s="130"/>
      <c r="G134" s="130"/>
      <c r="H134" s="130"/>
      <c r="I134" s="130"/>
      <c r="J134" s="130"/>
      <c r="K134" s="130"/>
      <c r="L134" s="131"/>
      <c r="M134" s="132"/>
      <c r="N134" s="133"/>
      <c r="O134" s="133"/>
      <c r="P134" s="133"/>
      <c r="Q134" s="133"/>
      <c r="R134" s="134"/>
      <c r="S134" s="134"/>
      <c r="T134" s="137"/>
      <c r="U134" s="137"/>
      <c r="V134" s="137"/>
      <c r="W134" s="137"/>
      <c r="X134" s="137"/>
      <c r="Y134" s="137"/>
      <c r="Z134" s="138"/>
      <c r="AA134" s="138"/>
    </row>
    <row r="135" spans="1:27">
      <c r="A135" s="130"/>
      <c r="B135" s="130"/>
      <c r="C135" s="130"/>
      <c r="D135" s="130"/>
      <c r="E135" s="130"/>
      <c r="F135" s="130"/>
      <c r="G135" s="130"/>
      <c r="H135" s="130"/>
      <c r="I135" s="130"/>
      <c r="J135" s="130"/>
      <c r="K135" s="130"/>
      <c r="L135" s="131"/>
      <c r="M135" s="132"/>
      <c r="N135" s="133"/>
      <c r="O135" s="133"/>
      <c r="P135" s="133"/>
      <c r="Q135" s="133"/>
      <c r="R135" s="134"/>
      <c r="S135" s="134"/>
      <c r="T135" s="137"/>
      <c r="U135" s="137"/>
      <c r="V135" s="137"/>
      <c r="W135" s="137"/>
      <c r="X135" s="137"/>
      <c r="Y135" s="137"/>
      <c r="Z135" s="138"/>
      <c r="AA135" s="138"/>
    </row>
    <row r="136" spans="1:27">
      <c r="A136" s="130"/>
      <c r="B136" s="130"/>
      <c r="C136" s="130"/>
      <c r="D136" s="130"/>
      <c r="E136" s="130"/>
      <c r="F136" s="130"/>
      <c r="G136" s="130"/>
      <c r="H136" s="130"/>
      <c r="I136" s="130"/>
      <c r="J136" s="130"/>
      <c r="K136" s="130"/>
      <c r="L136" s="131"/>
      <c r="M136" s="132"/>
      <c r="N136" s="133"/>
      <c r="O136" s="133"/>
      <c r="P136" s="133"/>
      <c r="Q136" s="133"/>
      <c r="R136" s="134"/>
      <c r="S136" s="134"/>
      <c r="T136" s="137"/>
      <c r="U136" s="137"/>
      <c r="V136" s="137"/>
      <c r="W136" s="137"/>
      <c r="X136" s="137"/>
      <c r="Y136" s="137"/>
      <c r="Z136" s="138"/>
      <c r="AA136" s="138"/>
    </row>
    <row r="137" spans="1:27">
      <c r="A137" s="130"/>
      <c r="B137" s="130"/>
      <c r="C137" s="130"/>
      <c r="D137" s="130"/>
      <c r="E137" s="130"/>
      <c r="F137" s="130"/>
      <c r="G137" s="130"/>
      <c r="H137" s="130"/>
      <c r="I137" s="130"/>
      <c r="J137" s="130"/>
      <c r="K137" s="130"/>
      <c r="L137" s="131"/>
      <c r="M137" s="132"/>
      <c r="N137" s="133"/>
      <c r="O137" s="133"/>
      <c r="P137" s="133"/>
      <c r="Q137" s="133"/>
      <c r="R137" s="134"/>
      <c r="S137" s="134"/>
      <c r="T137" s="137"/>
      <c r="U137" s="137"/>
      <c r="V137" s="137"/>
      <c r="W137" s="137"/>
      <c r="X137" s="137"/>
      <c r="Y137" s="137"/>
      <c r="Z137" s="138"/>
      <c r="AA137" s="138"/>
    </row>
    <row r="138" spans="1:27">
      <c r="A138" s="130"/>
      <c r="B138" s="130"/>
      <c r="C138" s="130"/>
      <c r="D138" s="130"/>
      <c r="E138" s="130"/>
      <c r="F138" s="130"/>
      <c r="G138" s="130"/>
      <c r="H138" s="130"/>
      <c r="I138" s="130"/>
      <c r="J138" s="130"/>
      <c r="K138" s="130"/>
      <c r="L138" s="131"/>
      <c r="M138" s="132"/>
      <c r="N138" s="133"/>
      <c r="O138" s="133"/>
      <c r="P138" s="133"/>
      <c r="Q138" s="133"/>
      <c r="R138" s="134"/>
      <c r="S138" s="134"/>
      <c r="T138" s="137"/>
      <c r="U138" s="137"/>
      <c r="V138" s="137"/>
      <c r="W138" s="137"/>
      <c r="X138" s="137"/>
      <c r="Y138" s="137"/>
      <c r="Z138" s="138"/>
      <c r="AA138" s="138"/>
    </row>
    <row r="139" spans="1:27">
      <c r="A139" s="130"/>
      <c r="B139" s="130"/>
      <c r="C139" s="130"/>
      <c r="D139" s="130"/>
      <c r="E139" s="130"/>
      <c r="F139" s="130"/>
      <c r="G139" s="130"/>
      <c r="H139" s="130"/>
      <c r="I139" s="130"/>
      <c r="J139" s="130"/>
      <c r="K139" s="130"/>
      <c r="L139" s="131"/>
      <c r="M139" s="132"/>
      <c r="N139" s="133"/>
      <c r="O139" s="133"/>
      <c r="P139" s="133"/>
      <c r="Q139" s="133"/>
      <c r="R139" s="134"/>
      <c r="S139" s="134"/>
      <c r="T139" s="137"/>
      <c r="U139" s="137"/>
      <c r="V139" s="137"/>
      <c r="W139" s="137"/>
      <c r="X139" s="137"/>
      <c r="Y139" s="137"/>
      <c r="Z139" s="138"/>
      <c r="AA139" s="138"/>
    </row>
    <row r="140" spans="1:27">
      <c r="A140" s="130"/>
      <c r="B140" s="130"/>
      <c r="C140" s="130"/>
      <c r="D140" s="130"/>
      <c r="E140" s="130"/>
      <c r="F140" s="130"/>
      <c r="G140" s="130"/>
      <c r="H140" s="130"/>
      <c r="I140" s="130"/>
      <c r="J140" s="130"/>
      <c r="K140" s="130"/>
      <c r="L140" s="131"/>
      <c r="M140" s="132"/>
      <c r="N140" s="133"/>
      <c r="O140" s="133"/>
      <c r="P140" s="133"/>
      <c r="Q140" s="133"/>
      <c r="R140" s="134"/>
      <c r="S140" s="134"/>
      <c r="T140" s="137"/>
      <c r="U140" s="137"/>
      <c r="V140" s="137"/>
      <c r="W140" s="137"/>
      <c r="X140" s="137"/>
      <c r="Y140" s="137"/>
      <c r="Z140" s="138"/>
      <c r="AA140" s="138"/>
    </row>
    <row r="141" spans="1:27">
      <c r="A141" s="130"/>
      <c r="B141" s="130"/>
      <c r="C141" s="130"/>
      <c r="D141" s="130"/>
      <c r="E141" s="130"/>
      <c r="F141" s="130"/>
      <c r="G141" s="130"/>
      <c r="H141" s="130"/>
      <c r="I141" s="130"/>
      <c r="J141" s="130"/>
      <c r="K141" s="130"/>
      <c r="L141" s="131"/>
      <c r="M141" s="132"/>
      <c r="N141" s="133"/>
      <c r="O141" s="133"/>
      <c r="P141" s="133"/>
      <c r="Q141" s="133"/>
      <c r="R141" s="134"/>
      <c r="S141" s="134"/>
      <c r="T141" s="137"/>
      <c r="U141" s="137"/>
      <c r="V141" s="137"/>
      <c r="W141" s="137"/>
      <c r="X141" s="137"/>
      <c r="Y141" s="137"/>
      <c r="Z141" s="138"/>
      <c r="AA141" s="138"/>
    </row>
    <row r="142" spans="1:27">
      <c r="A142" s="130"/>
      <c r="B142" s="130"/>
      <c r="C142" s="130"/>
      <c r="D142" s="130"/>
      <c r="E142" s="130"/>
      <c r="F142" s="130"/>
      <c r="G142" s="130"/>
      <c r="H142" s="130"/>
      <c r="I142" s="130"/>
      <c r="J142" s="130"/>
      <c r="K142" s="130"/>
      <c r="L142" s="131"/>
      <c r="M142" s="132"/>
      <c r="N142" s="133"/>
      <c r="O142" s="133"/>
      <c r="P142" s="133"/>
      <c r="Q142" s="133"/>
      <c r="R142" s="134"/>
      <c r="S142" s="134"/>
      <c r="T142" s="137"/>
      <c r="U142" s="137"/>
      <c r="V142" s="137"/>
      <c r="W142" s="137"/>
      <c r="X142" s="137"/>
      <c r="Y142" s="137"/>
      <c r="Z142" s="138"/>
      <c r="AA142" s="138"/>
    </row>
    <row r="143" spans="1:27">
      <c r="A143" s="130"/>
      <c r="B143" s="130"/>
      <c r="C143" s="130"/>
      <c r="D143" s="130"/>
      <c r="E143" s="130"/>
      <c r="F143" s="130"/>
      <c r="G143" s="130"/>
      <c r="H143" s="130"/>
      <c r="I143" s="130"/>
      <c r="J143" s="130"/>
      <c r="K143" s="130"/>
      <c r="L143" s="131"/>
      <c r="M143" s="132"/>
      <c r="N143" s="133"/>
      <c r="O143" s="133"/>
      <c r="P143" s="133"/>
      <c r="Q143" s="133"/>
      <c r="R143" s="134"/>
      <c r="S143" s="134"/>
      <c r="T143" s="137"/>
      <c r="U143" s="137"/>
      <c r="V143" s="137"/>
      <c r="W143" s="137"/>
      <c r="X143" s="137"/>
      <c r="Y143" s="137"/>
      <c r="Z143" s="138"/>
      <c r="AA143" s="138"/>
    </row>
    <row r="144" spans="1:27">
      <c r="A144" s="130"/>
      <c r="B144" s="130"/>
      <c r="C144" s="130"/>
      <c r="D144" s="130"/>
      <c r="E144" s="130"/>
      <c r="F144" s="130"/>
      <c r="G144" s="130"/>
      <c r="H144" s="130"/>
      <c r="I144" s="130"/>
      <c r="J144" s="130"/>
      <c r="K144" s="130"/>
      <c r="L144" s="131"/>
      <c r="M144" s="132"/>
      <c r="N144" s="133"/>
      <c r="O144" s="133"/>
      <c r="P144" s="133"/>
      <c r="Q144" s="133"/>
      <c r="R144" s="134"/>
      <c r="S144" s="134"/>
      <c r="T144" s="137"/>
      <c r="U144" s="137"/>
      <c r="V144" s="137"/>
      <c r="W144" s="137"/>
      <c r="X144" s="137"/>
      <c r="Y144" s="137"/>
      <c r="Z144" s="138"/>
      <c r="AA144" s="138"/>
    </row>
    <row r="145" spans="1:27">
      <c r="A145" s="130"/>
      <c r="B145" s="130"/>
      <c r="C145" s="130"/>
      <c r="D145" s="130"/>
      <c r="E145" s="130"/>
      <c r="F145" s="130"/>
      <c r="G145" s="130"/>
      <c r="H145" s="130"/>
      <c r="I145" s="130"/>
      <c r="J145" s="130"/>
      <c r="K145" s="130"/>
      <c r="L145" s="131"/>
      <c r="M145" s="132"/>
      <c r="N145" s="133"/>
      <c r="O145" s="133"/>
      <c r="P145" s="133"/>
      <c r="Q145" s="133"/>
      <c r="R145" s="134"/>
      <c r="S145" s="134"/>
      <c r="T145" s="137"/>
      <c r="U145" s="137"/>
      <c r="V145" s="137"/>
      <c r="W145" s="137"/>
      <c r="X145" s="137"/>
      <c r="Y145" s="137"/>
      <c r="Z145" s="138"/>
      <c r="AA145" s="138"/>
    </row>
    <row r="146" spans="1:27">
      <c r="A146" s="130"/>
      <c r="B146" s="130"/>
      <c r="C146" s="130"/>
      <c r="D146" s="130"/>
      <c r="E146" s="130"/>
      <c r="F146" s="130"/>
      <c r="G146" s="130"/>
      <c r="H146" s="130"/>
      <c r="I146" s="130"/>
      <c r="J146" s="130"/>
      <c r="K146" s="130"/>
      <c r="L146" s="131"/>
      <c r="M146" s="132"/>
      <c r="N146" s="133"/>
      <c r="O146" s="133"/>
      <c r="P146" s="133"/>
      <c r="Q146" s="133"/>
      <c r="R146" s="134"/>
      <c r="S146" s="134"/>
      <c r="T146" s="137"/>
      <c r="U146" s="137"/>
      <c r="V146" s="137"/>
      <c r="W146" s="137"/>
      <c r="X146" s="137"/>
      <c r="Y146" s="137"/>
      <c r="Z146" s="138"/>
      <c r="AA146" s="138"/>
    </row>
    <row r="147" spans="1:27">
      <c r="A147" s="130"/>
      <c r="B147" s="130"/>
      <c r="C147" s="130"/>
      <c r="D147" s="130"/>
      <c r="E147" s="130"/>
      <c r="F147" s="130"/>
      <c r="G147" s="130"/>
      <c r="H147" s="130"/>
      <c r="I147" s="130"/>
      <c r="J147" s="130"/>
      <c r="K147" s="130"/>
      <c r="L147" s="131"/>
      <c r="M147" s="132"/>
      <c r="N147" s="133"/>
      <c r="O147" s="133"/>
      <c r="P147" s="133"/>
      <c r="Q147" s="133"/>
      <c r="R147" s="134"/>
      <c r="S147" s="134"/>
      <c r="T147" s="137"/>
      <c r="U147" s="137"/>
      <c r="V147" s="137"/>
      <c r="W147" s="137"/>
      <c r="X147" s="137"/>
      <c r="Y147" s="137"/>
      <c r="Z147" s="138"/>
      <c r="AA147" s="138"/>
    </row>
    <row r="148" spans="1:27">
      <c r="A148" s="130"/>
      <c r="B148" s="130"/>
      <c r="C148" s="130"/>
      <c r="D148" s="130"/>
      <c r="E148" s="130"/>
      <c r="F148" s="130"/>
      <c r="G148" s="130"/>
      <c r="H148" s="130"/>
      <c r="I148" s="130"/>
      <c r="J148" s="130"/>
      <c r="K148" s="130"/>
      <c r="L148" s="131"/>
      <c r="M148" s="132"/>
      <c r="N148" s="133"/>
      <c r="O148" s="133"/>
      <c r="P148" s="133"/>
      <c r="Q148" s="133"/>
      <c r="R148" s="134"/>
      <c r="S148" s="134"/>
      <c r="T148" s="137"/>
      <c r="U148" s="137"/>
      <c r="V148" s="137"/>
      <c r="W148" s="137"/>
      <c r="X148" s="137"/>
      <c r="Y148" s="137"/>
      <c r="Z148" s="138"/>
      <c r="AA148" s="138"/>
    </row>
    <row r="149" spans="1:27">
      <c r="A149" s="130"/>
      <c r="B149" s="130"/>
      <c r="C149" s="130"/>
      <c r="D149" s="130"/>
      <c r="E149" s="130"/>
      <c r="F149" s="130"/>
      <c r="G149" s="130"/>
      <c r="H149" s="130"/>
      <c r="I149" s="130"/>
      <c r="J149" s="130"/>
      <c r="K149" s="130"/>
      <c r="L149" s="131"/>
      <c r="M149" s="132"/>
      <c r="N149" s="133"/>
      <c r="O149" s="133"/>
      <c r="P149" s="133"/>
      <c r="Q149" s="133"/>
      <c r="R149" s="134"/>
      <c r="S149" s="134"/>
      <c r="T149" s="137"/>
      <c r="U149" s="137"/>
      <c r="V149" s="137"/>
      <c r="W149" s="137"/>
      <c r="X149" s="137"/>
      <c r="Y149" s="137"/>
      <c r="Z149" s="138"/>
      <c r="AA149" s="138"/>
    </row>
    <row r="150" spans="1:27">
      <c r="A150" s="130"/>
      <c r="B150" s="130"/>
      <c r="C150" s="130"/>
      <c r="D150" s="130"/>
      <c r="E150" s="130"/>
      <c r="F150" s="130"/>
      <c r="G150" s="130"/>
      <c r="H150" s="130"/>
      <c r="I150" s="130"/>
      <c r="J150" s="130"/>
      <c r="K150" s="130"/>
      <c r="L150" s="131"/>
      <c r="M150" s="132"/>
      <c r="N150" s="133"/>
      <c r="O150" s="133"/>
      <c r="P150" s="133"/>
      <c r="Q150" s="133"/>
      <c r="R150" s="134"/>
      <c r="S150" s="134"/>
      <c r="T150" s="137"/>
      <c r="U150" s="137"/>
      <c r="V150" s="137"/>
      <c r="W150" s="137"/>
      <c r="X150" s="137"/>
      <c r="Y150" s="137"/>
      <c r="Z150" s="138"/>
      <c r="AA150" s="138"/>
    </row>
    <row r="151" spans="1:27">
      <c r="A151" s="130"/>
      <c r="B151" s="130"/>
      <c r="C151" s="130"/>
      <c r="D151" s="130"/>
      <c r="E151" s="130"/>
      <c r="F151" s="130"/>
      <c r="G151" s="130"/>
      <c r="H151" s="130"/>
      <c r="I151" s="130"/>
      <c r="J151" s="130"/>
      <c r="K151" s="130"/>
      <c r="L151" s="131"/>
      <c r="M151" s="132"/>
      <c r="N151" s="133"/>
      <c r="O151" s="133"/>
      <c r="P151" s="133"/>
      <c r="Q151" s="133"/>
      <c r="R151" s="134"/>
      <c r="S151" s="134"/>
      <c r="T151" s="137"/>
      <c r="U151" s="137"/>
      <c r="V151" s="137"/>
      <c r="W151" s="137"/>
      <c r="X151" s="137"/>
      <c r="Y151" s="137"/>
      <c r="Z151" s="138"/>
      <c r="AA151" s="138"/>
    </row>
    <row r="152" spans="1:27">
      <c r="A152" s="130"/>
      <c r="B152" s="130"/>
      <c r="C152" s="130"/>
      <c r="D152" s="130"/>
      <c r="E152" s="130"/>
      <c r="F152" s="130"/>
      <c r="G152" s="130"/>
      <c r="H152" s="130"/>
      <c r="I152" s="130"/>
      <c r="J152" s="130"/>
      <c r="K152" s="130"/>
      <c r="L152" s="131"/>
      <c r="M152" s="132"/>
      <c r="N152" s="133"/>
      <c r="O152" s="133"/>
      <c r="P152" s="133"/>
      <c r="Q152" s="133"/>
      <c r="R152" s="134"/>
      <c r="S152" s="134"/>
      <c r="T152" s="137"/>
      <c r="U152" s="137"/>
      <c r="V152" s="137"/>
      <c r="W152" s="137"/>
      <c r="X152" s="137"/>
      <c r="Y152" s="137"/>
      <c r="Z152" s="138"/>
      <c r="AA152" s="138"/>
    </row>
    <row r="153" spans="1:27">
      <c r="A153" s="130"/>
      <c r="B153" s="130"/>
      <c r="C153" s="130"/>
      <c r="D153" s="130"/>
      <c r="E153" s="130"/>
      <c r="F153" s="130"/>
      <c r="G153" s="130"/>
      <c r="H153" s="130"/>
      <c r="I153" s="130"/>
      <c r="J153" s="130"/>
      <c r="K153" s="130"/>
      <c r="L153" s="131"/>
      <c r="M153" s="132"/>
      <c r="N153" s="133"/>
      <c r="O153" s="133"/>
      <c r="P153" s="133"/>
      <c r="Q153" s="133"/>
      <c r="R153" s="134"/>
      <c r="S153" s="134"/>
      <c r="T153" s="137"/>
      <c r="U153" s="137"/>
      <c r="V153" s="137"/>
      <c r="W153" s="137"/>
      <c r="X153" s="137"/>
      <c r="Y153" s="137"/>
      <c r="Z153" s="138"/>
      <c r="AA153" s="138"/>
    </row>
    <row r="154" spans="1:27">
      <c r="A154" s="130"/>
      <c r="B154" s="130"/>
      <c r="C154" s="130"/>
      <c r="D154" s="130"/>
      <c r="E154" s="130"/>
      <c r="F154" s="130"/>
      <c r="G154" s="130"/>
      <c r="H154" s="130"/>
      <c r="I154" s="130"/>
      <c r="J154" s="130"/>
      <c r="K154" s="130"/>
      <c r="L154" s="131"/>
      <c r="M154" s="132"/>
      <c r="N154" s="133"/>
      <c r="O154" s="133"/>
      <c r="P154" s="133"/>
      <c r="Q154" s="133"/>
      <c r="R154" s="134"/>
      <c r="S154" s="134"/>
      <c r="T154" s="137"/>
      <c r="U154" s="137"/>
      <c r="V154" s="137"/>
      <c r="W154" s="137"/>
      <c r="X154" s="137"/>
      <c r="Y154" s="137"/>
      <c r="Z154" s="138"/>
      <c r="AA154" s="138"/>
    </row>
  </sheetData>
  <sheetProtection formatCells="0" autoFilter="0"/>
  <mergeCells count="42">
    <mergeCell ref="C4:D4"/>
    <mergeCell ref="C5:D5"/>
    <mergeCell ref="K5:L5"/>
    <mergeCell ref="C6:D6"/>
    <mergeCell ref="C7:D7"/>
    <mergeCell ref="C11:D11"/>
    <mergeCell ref="C12:D12"/>
    <mergeCell ref="C13:D13"/>
    <mergeCell ref="C14:D14"/>
    <mergeCell ref="C15:D15"/>
    <mergeCell ref="C16:D16"/>
    <mergeCell ref="E17:K17"/>
    <mergeCell ref="E18:K18"/>
    <mergeCell ref="E19:K19"/>
    <mergeCell ref="A6:A7"/>
    <mergeCell ref="A8:A16"/>
    <mergeCell ref="B8:B10"/>
    <mergeCell ref="B11:B16"/>
    <mergeCell ref="E8:E10"/>
    <mergeCell ref="F8:F10"/>
    <mergeCell ref="G6:G7"/>
    <mergeCell ref="G8:G10"/>
    <mergeCell ref="H8:H10"/>
    <mergeCell ref="I8:I10"/>
    <mergeCell ref="J6:J7"/>
    <mergeCell ref="J8:J10"/>
    <mergeCell ref="K6:K7"/>
    <mergeCell ref="L6:L7"/>
    <mergeCell ref="M6:M7"/>
    <mergeCell ref="M8:M10"/>
    <mergeCell ref="N6:N7"/>
    <mergeCell ref="N8:N10"/>
    <mergeCell ref="O8:O10"/>
    <mergeCell ref="P8:P10"/>
    <mergeCell ref="Q8:Q10"/>
    <mergeCell ref="R6:R7"/>
    <mergeCell ref="R8:R10"/>
    <mergeCell ref="S8:S10"/>
    <mergeCell ref="A1:R3"/>
    <mergeCell ref="C8:D10"/>
    <mergeCell ref="A17:D19"/>
    <mergeCell ref="N17:R19"/>
  </mergeCells>
  <dataValidations count="5">
    <dataValidation type="list" allowBlank="1" showInputMessage="1" showErrorMessage="1" errorTitle="错误" error="你选择的不是下拉列表中的选项。" sqref="F5:F16">
      <formula1>"一次性收费,产品订阅"</formula1>
    </dataValidation>
    <dataValidation type="list" allowBlank="1" showInputMessage="1" showErrorMessage="1" errorTitle="错误" error="你选择的不是下拉列表中的选项。" promptTitle="提示：" prompt="1为选择，0为不选择" sqref="I5:I8 I11:I16">
      <formula1>"0,1"</formula1>
    </dataValidation>
    <dataValidation type="whole" operator="greaterThanOrEqual" allowBlank="1" showInputMessage="1" showErrorMessage="1" errorTitle="错误" error="你输入的不是大于等于10的整数。" promptTitle="提示：" prompt="请输入大于等于10的整数" sqref="J6:J7">
      <formula1>10</formula1>
    </dataValidation>
    <dataValidation type="whole" operator="greaterThanOrEqual" allowBlank="1" showInputMessage="1" showErrorMessage="1" errorTitle="提示：" error="请输入大于或等于10的许可数" promptTitle="提示：" prompt="请输入大于或等于10的许可数" sqref="J8:J10">
      <formula1>10</formula1>
    </dataValidation>
    <dataValidation type="whole" operator="greaterThanOrEqual" allowBlank="1" showInputMessage="1" showErrorMessage="1" error="请输入大于等于1的整数" prompt="请输入大于等于1的整数" sqref="J11:J16">
      <formula1>1</formula1>
    </dataValidation>
  </dataValidations>
  <pageMargins left="0.699305555555556" right="0.699305555555556" top="0.75" bottom="0.75" header="0.3" footer="0.3"/>
  <pageSetup paperSize="9" orientation="portrait"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7"/>
  <sheetViews>
    <sheetView zoomScale="60" zoomScaleNormal="60" workbookViewId="0">
      <selection activeCell="G9" sqref="G9"/>
    </sheetView>
  </sheetViews>
  <sheetFormatPr defaultColWidth="8.875" defaultRowHeight="20.25"/>
  <cols>
    <col min="1" max="1" width="10.8333333333333" style="12" customWidth="1"/>
    <col min="2" max="2" width="19.375" style="12" customWidth="1"/>
    <col min="3" max="3" width="20.4166666666667" style="12" customWidth="1"/>
    <col min="4" max="4" width="13.3333333333333" style="12" customWidth="1"/>
    <col min="5" max="5" width="14.25" style="12" customWidth="1"/>
    <col min="6" max="6" width="14.375" style="12" customWidth="1"/>
    <col min="7" max="7" width="15" style="12" customWidth="1"/>
    <col min="8" max="9" width="14.625" style="12" customWidth="1"/>
    <col min="10" max="10" width="11.6666666666667" style="12" customWidth="1"/>
    <col min="11" max="11" width="12.5" style="12" customWidth="1"/>
    <col min="12" max="12" width="18.5416666666667" style="13" customWidth="1"/>
    <col min="13" max="13" width="50.2083333333333" style="14" customWidth="1"/>
    <col min="14" max="14" width="62.2916666666667" style="15" customWidth="1"/>
    <col min="15" max="15" width="75" style="79" customWidth="1"/>
    <col min="16" max="16" width="49.375" style="80" customWidth="1"/>
    <col min="17" max="22" width="10.5" style="78" customWidth="1"/>
    <col min="23" max="24" width="10.375" style="78" customWidth="1"/>
    <col min="25" max="27" width="8.875" style="78"/>
    <col min="28" max="16384" width="8.875" style="77"/>
  </cols>
  <sheetData>
    <row r="1" s="77" customFormat="1" spans="1:27">
      <c r="A1" s="81" t="s">
        <v>1004</v>
      </c>
      <c r="B1" s="17"/>
      <c r="C1" s="17"/>
      <c r="D1" s="17"/>
      <c r="E1" s="82"/>
      <c r="F1" s="17"/>
      <c r="G1" s="17"/>
      <c r="H1" s="17"/>
      <c r="I1" s="17"/>
      <c r="J1" s="17"/>
      <c r="K1" s="17"/>
      <c r="L1" s="83"/>
      <c r="M1" s="19"/>
      <c r="N1" s="20"/>
      <c r="O1" s="21"/>
      <c r="P1" s="84"/>
      <c r="Q1" s="85"/>
      <c r="R1" s="85"/>
      <c r="S1" s="85"/>
      <c r="T1" s="85"/>
      <c r="U1" s="85"/>
      <c r="V1" s="85"/>
      <c r="W1" s="86"/>
      <c r="X1" s="86"/>
      <c r="Y1" s="78"/>
      <c r="Z1" s="78"/>
      <c r="AA1" s="78"/>
    </row>
    <row r="2" s="77" customFormat="1" spans="1:27">
      <c r="A2" s="23"/>
      <c r="B2" s="23"/>
      <c r="C2" s="23"/>
      <c r="D2" s="23"/>
      <c r="E2" s="82"/>
      <c r="F2" s="23"/>
      <c r="G2" s="23"/>
      <c r="H2" s="23"/>
      <c r="I2" s="23"/>
      <c r="J2" s="23"/>
      <c r="K2" s="23"/>
      <c r="L2" s="87"/>
      <c r="M2" s="24"/>
      <c r="N2" s="25"/>
      <c r="O2" s="26"/>
      <c r="P2" s="84"/>
      <c r="Q2" s="85"/>
      <c r="R2" s="85"/>
      <c r="S2" s="85"/>
      <c r="T2" s="85"/>
      <c r="U2" s="85"/>
      <c r="V2" s="85"/>
      <c r="W2" s="86"/>
      <c r="X2" s="86"/>
      <c r="Y2" s="78"/>
      <c r="Z2" s="78"/>
      <c r="AA2" s="78"/>
    </row>
    <row r="3" s="77" customFormat="1" spans="1:27">
      <c r="A3" s="23"/>
      <c r="B3" s="23"/>
      <c r="C3" s="23"/>
      <c r="D3" s="23"/>
      <c r="E3" s="82"/>
      <c r="F3" s="23"/>
      <c r="G3" s="23"/>
      <c r="H3" s="23"/>
      <c r="I3" s="23"/>
      <c r="J3" s="23"/>
      <c r="K3" s="23"/>
      <c r="L3" s="87"/>
      <c r="M3" s="24"/>
      <c r="N3" s="25"/>
      <c r="O3" s="26"/>
      <c r="P3" s="84"/>
      <c r="Q3" s="85"/>
      <c r="R3" s="85"/>
      <c r="S3" s="85"/>
      <c r="T3" s="85"/>
      <c r="U3" s="85"/>
      <c r="V3" s="85"/>
      <c r="W3" s="86"/>
      <c r="X3" s="86"/>
      <c r="Y3" s="78"/>
      <c r="Z3" s="78"/>
      <c r="AA3" s="78"/>
    </row>
    <row r="4" s="12" customFormat="1" ht="42" spans="1:27">
      <c r="A4" s="88" t="s">
        <v>11</v>
      </c>
      <c r="B4" s="89" t="s">
        <v>12</v>
      </c>
      <c r="C4" s="89" t="s">
        <v>13</v>
      </c>
      <c r="D4" s="90" t="s">
        <v>14</v>
      </c>
      <c r="E4" s="90" t="s">
        <v>15</v>
      </c>
      <c r="F4" s="90" t="s">
        <v>16</v>
      </c>
      <c r="G4" s="90" t="s">
        <v>17</v>
      </c>
      <c r="H4" s="90" t="s">
        <v>18</v>
      </c>
      <c r="I4" s="90" t="s">
        <v>19</v>
      </c>
      <c r="J4" s="90" t="s">
        <v>20</v>
      </c>
      <c r="K4" s="90" t="s">
        <v>21</v>
      </c>
      <c r="L4" s="91" t="s">
        <v>22</v>
      </c>
      <c r="M4" s="90" t="s">
        <v>23</v>
      </c>
      <c r="N4" s="90" t="s">
        <v>27</v>
      </c>
      <c r="O4" s="89" t="s">
        <v>28</v>
      </c>
      <c r="P4" s="84"/>
      <c r="Q4" s="92"/>
      <c r="R4" s="92"/>
      <c r="S4" s="92"/>
      <c r="T4" s="92"/>
      <c r="U4" s="92"/>
      <c r="V4" s="92"/>
      <c r="W4" s="92"/>
      <c r="X4" s="92"/>
      <c r="Y4" s="93"/>
      <c r="Z4" s="93"/>
      <c r="AA4" s="93"/>
    </row>
    <row r="5" s="12" customFormat="1" ht="243" customHeight="1" spans="1:27">
      <c r="A5" s="94" t="s">
        <v>1005</v>
      </c>
      <c r="B5" s="95" t="s">
        <v>1006</v>
      </c>
      <c r="C5" s="95" t="s">
        <v>1007</v>
      </c>
      <c r="D5" s="95" t="s">
        <v>294</v>
      </c>
      <c r="E5" s="96" t="s">
        <v>33</v>
      </c>
      <c r="F5" s="96">
        <v>5</v>
      </c>
      <c r="G5" s="97">
        <v>16800</v>
      </c>
      <c r="H5" s="98"/>
      <c r="I5" s="99"/>
      <c r="J5" s="100" t="s">
        <v>34</v>
      </c>
      <c r="K5" s="101" t="s">
        <v>34</v>
      </c>
      <c r="L5" s="102">
        <f t="shared" ref="L5:L9" si="0">IF(H5=1,G5,0)</f>
        <v>0</v>
      </c>
      <c r="M5" s="103" t="s">
        <v>1008</v>
      </c>
      <c r="N5" s="103" t="s">
        <v>1009</v>
      </c>
      <c r="O5" s="104" t="s">
        <v>1010</v>
      </c>
      <c r="P5" s="84"/>
      <c r="Q5" s="92"/>
      <c r="R5" s="92"/>
      <c r="S5" s="92"/>
      <c r="T5" s="92"/>
      <c r="U5" s="92"/>
      <c r="V5" s="92"/>
      <c r="W5" s="92"/>
      <c r="X5" s="92"/>
      <c r="Y5" s="93"/>
      <c r="Z5" s="93"/>
      <c r="AA5" s="93"/>
    </row>
    <row r="6" s="12" customFormat="1" ht="243" customHeight="1" spans="1:27">
      <c r="A6" s="94"/>
      <c r="B6" s="95"/>
      <c r="C6" s="95" t="s">
        <v>1011</v>
      </c>
      <c r="D6" s="95" t="s">
        <v>294</v>
      </c>
      <c r="E6" s="96" t="s">
        <v>33</v>
      </c>
      <c r="F6" s="96">
        <v>5</v>
      </c>
      <c r="G6" s="97">
        <v>26800</v>
      </c>
      <c r="H6" s="98"/>
      <c r="I6" s="99"/>
      <c r="J6" s="100" t="s">
        <v>34</v>
      </c>
      <c r="K6" s="101" t="s">
        <v>34</v>
      </c>
      <c r="L6" s="102">
        <f t="shared" si="0"/>
        <v>0</v>
      </c>
      <c r="M6" s="103" t="s">
        <v>1008</v>
      </c>
      <c r="N6" s="103" t="s">
        <v>1012</v>
      </c>
      <c r="O6" s="104" t="s">
        <v>1010</v>
      </c>
      <c r="P6" s="84"/>
      <c r="Q6" s="92"/>
      <c r="R6" s="92"/>
      <c r="S6" s="92"/>
      <c r="T6" s="92"/>
      <c r="U6" s="92"/>
      <c r="V6" s="92"/>
      <c r="W6" s="92"/>
      <c r="X6" s="92"/>
      <c r="Y6" s="93"/>
      <c r="Z6" s="93"/>
      <c r="AA6" s="93"/>
    </row>
    <row r="7" s="78" customFormat="1" ht="243" customHeight="1" spans="1:27">
      <c r="A7" s="94"/>
      <c r="B7" s="95"/>
      <c r="C7" s="95" t="s">
        <v>1013</v>
      </c>
      <c r="D7" s="95" t="s">
        <v>294</v>
      </c>
      <c r="E7" s="96" t="s">
        <v>33</v>
      </c>
      <c r="F7" s="96">
        <v>10</v>
      </c>
      <c r="G7" s="97">
        <v>46800</v>
      </c>
      <c r="H7" s="98"/>
      <c r="I7" s="99"/>
      <c r="J7" s="100" t="s">
        <v>34</v>
      </c>
      <c r="K7" s="101" t="s">
        <v>34</v>
      </c>
      <c r="L7" s="102">
        <f t="shared" si="0"/>
        <v>0</v>
      </c>
      <c r="M7" s="103" t="s">
        <v>1008</v>
      </c>
      <c r="N7" s="105" t="s">
        <v>1014</v>
      </c>
      <c r="O7" s="106" t="s">
        <v>1015</v>
      </c>
      <c r="P7" s="84"/>
      <c r="Q7" s="85"/>
      <c r="R7" s="85"/>
      <c r="S7" s="85"/>
      <c r="T7" s="85"/>
      <c r="U7" s="85"/>
      <c r="V7" s="85"/>
      <c r="W7" s="86"/>
      <c r="X7" s="86"/>
    </row>
    <row r="8" s="78" customFormat="1" ht="243" customHeight="1" spans="1:27">
      <c r="A8" s="94"/>
      <c r="B8" s="95"/>
      <c r="C8" s="95" t="s">
        <v>1016</v>
      </c>
      <c r="D8" s="95" t="s">
        <v>294</v>
      </c>
      <c r="E8" s="96" t="s">
        <v>33</v>
      </c>
      <c r="F8" s="96">
        <v>4</v>
      </c>
      <c r="G8" s="97">
        <v>22800</v>
      </c>
      <c r="H8" s="98"/>
      <c r="I8" s="99"/>
      <c r="J8" s="100" t="s">
        <v>34</v>
      </c>
      <c r="K8" s="101" t="s">
        <v>34</v>
      </c>
      <c r="L8" s="102">
        <f t="shared" si="0"/>
        <v>0</v>
      </c>
      <c r="M8" s="105" t="s">
        <v>1017</v>
      </c>
      <c r="N8" s="105" t="s">
        <v>1018</v>
      </c>
      <c r="O8" s="106" t="s">
        <v>1019</v>
      </c>
      <c r="P8" s="84"/>
      <c r="Q8" s="85"/>
      <c r="R8" s="85"/>
      <c r="S8" s="85"/>
      <c r="T8" s="85"/>
      <c r="U8" s="85"/>
      <c r="V8" s="85"/>
      <c r="W8" s="86"/>
      <c r="X8" s="86"/>
    </row>
    <row r="9" s="78" customFormat="1" ht="243" customHeight="1" spans="1:27">
      <c r="A9" s="94"/>
      <c r="B9" s="95"/>
      <c r="C9" s="95" t="s">
        <v>1020</v>
      </c>
      <c r="D9" s="95" t="s">
        <v>294</v>
      </c>
      <c r="E9" s="96" t="s">
        <v>33</v>
      </c>
      <c r="F9" s="96">
        <v>6</v>
      </c>
      <c r="G9" s="97">
        <v>56800</v>
      </c>
      <c r="H9" s="98"/>
      <c r="I9" s="99"/>
      <c r="J9" s="100" t="s">
        <v>34</v>
      </c>
      <c r="K9" s="101" t="s">
        <v>34</v>
      </c>
      <c r="L9" s="102">
        <f t="shared" si="0"/>
        <v>0</v>
      </c>
      <c r="M9" s="105" t="s">
        <v>1017</v>
      </c>
      <c r="N9" s="105" t="s">
        <v>1021</v>
      </c>
      <c r="O9" s="106" t="s">
        <v>1022</v>
      </c>
      <c r="P9" s="84"/>
      <c r="Q9" s="85"/>
      <c r="R9" s="85"/>
      <c r="S9" s="85"/>
      <c r="T9" s="85"/>
      <c r="U9" s="85"/>
      <c r="V9" s="85"/>
      <c r="W9" s="86"/>
      <c r="X9" s="86"/>
    </row>
    <row r="10" s="77" customFormat="1" spans="1:27">
      <c r="A10" s="107" t="s">
        <v>972</v>
      </c>
      <c r="B10" s="108"/>
      <c r="C10" s="108"/>
      <c r="D10" s="109" t="s">
        <v>3</v>
      </c>
      <c r="E10" s="110"/>
      <c r="F10" s="110"/>
      <c r="G10" s="110"/>
      <c r="H10" s="110"/>
      <c r="I10" s="110"/>
      <c r="J10" s="111"/>
      <c r="K10" s="112"/>
      <c r="L10" s="113">
        <f>SUMIF(E5:E7,"一次性收费",L5:L7)</f>
        <v>0</v>
      </c>
      <c r="M10" s="114"/>
      <c r="N10" s="115"/>
      <c r="O10" s="116"/>
      <c r="P10" s="84"/>
      <c r="Q10" s="85"/>
      <c r="R10" s="85"/>
      <c r="S10" s="85"/>
      <c r="T10" s="85"/>
      <c r="U10" s="85"/>
      <c r="V10" s="85"/>
      <c r="W10" s="86"/>
      <c r="X10" s="86"/>
      <c r="Y10" s="78"/>
      <c r="Z10" s="78"/>
      <c r="AA10" s="78"/>
    </row>
    <row r="11" s="77" customFormat="1" spans="1:27">
      <c r="A11" s="107"/>
      <c r="B11" s="108"/>
      <c r="C11" s="108"/>
      <c r="D11" s="109" t="s">
        <v>973</v>
      </c>
      <c r="E11" s="110"/>
      <c r="F11" s="110"/>
      <c r="G11" s="110"/>
      <c r="H11" s="110"/>
      <c r="I11" s="110"/>
      <c r="J11" s="111"/>
      <c r="K11" s="117"/>
      <c r="L11" s="113">
        <f>SUMIF(E5:E7,"产品订阅",L5:L7)</f>
        <v>0</v>
      </c>
      <c r="M11" s="118"/>
      <c r="N11" s="119"/>
      <c r="O11" s="120"/>
      <c r="P11" s="84"/>
      <c r="Q11" s="85"/>
      <c r="R11" s="85"/>
      <c r="S11" s="85"/>
      <c r="T11" s="85"/>
      <c r="U11" s="85"/>
      <c r="V11" s="85"/>
      <c r="W11" s="86"/>
      <c r="X11" s="86"/>
      <c r="Y11" s="78"/>
      <c r="Z11" s="78"/>
      <c r="AA11" s="78"/>
    </row>
    <row r="12" s="77" customFormat="1" ht="21" spans="1:27">
      <c r="A12" s="121"/>
      <c r="B12" s="121"/>
      <c r="C12" s="121"/>
      <c r="D12" s="109" t="s">
        <v>974</v>
      </c>
      <c r="E12" s="110"/>
      <c r="F12" s="110"/>
      <c r="G12" s="110"/>
      <c r="H12" s="110"/>
      <c r="I12" s="110"/>
      <c r="J12" s="111"/>
      <c r="K12" s="122"/>
      <c r="L12" s="123">
        <f>L10+L11</f>
        <v>0</v>
      </c>
      <c r="M12" s="124"/>
      <c r="N12" s="125"/>
      <c r="O12" s="126"/>
      <c r="P12" s="84"/>
      <c r="Q12" s="85"/>
      <c r="R12" s="85"/>
      <c r="S12" s="85"/>
      <c r="T12" s="85"/>
      <c r="U12" s="85"/>
      <c r="V12" s="85"/>
      <c r="W12" s="86"/>
      <c r="X12" s="86"/>
      <c r="Y12" s="78"/>
      <c r="Z12" s="78"/>
      <c r="AA12" s="78"/>
    </row>
    <row r="13" s="78" customFormat="1" spans="1:27">
      <c r="A13" s="92"/>
      <c r="B13" s="92"/>
      <c r="C13" s="92"/>
      <c r="D13" s="92"/>
      <c r="E13" s="92"/>
      <c r="F13" s="92"/>
      <c r="G13" s="92"/>
      <c r="H13" s="92"/>
      <c r="I13" s="92"/>
      <c r="J13" s="92"/>
      <c r="K13" s="127"/>
      <c r="L13" s="128"/>
      <c r="M13" s="129"/>
      <c r="N13" s="129"/>
      <c r="O13" s="84"/>
      <c r="P13" s="84"/>
      <c r="Q13" s="85"/>
      <c r="R13" s="85"/>
      <c r="S13" s="85"/>
      <c r="T13" s="85"/>
      <c r="U13" s="85"/>
      <c r="V13" s="85"/>
      <c r="W13" s="86"/>
      <c r="X13" s="86"/>
    </row>
    <row r="14" s="78" customFormat="1" spans="1:27">
      <c r="A14" s="92"/>
      <c r="B14" s="92"/>
      <c r="C14" s="92"/>
      <c r="D14" s="92"/>
      <c r="E14" s="92"/>
      <c r="F14" s="92"/>
      <c r="G14" s="92"/>
      <c r="H14" s="92"/>
      <c r="I14" s="92"/>
      <c r="J14" s="92"/>
      <c r="K14" s="127"/>
      <c r="L14" s="128"/>
      <c r="M14" s="129"/>
      <c r="N14" s="129"/>
      <c r="O14" s="84"/>
      <c r="P14" s="84"/>
      <c r="Q14" s="85"/>
      <c r="R14" s="85"/>
      <c r="S14" s="85"/>
      <c r="T14" s="85"/>
      <c r="U14" s="85"/>
      <c r="V14" s="85"/>
      <c r="W14" s="86"/>
      <c r="X14" s="86"/>
    </row>
    <row r="15" s="78" customFormat="1" spans="1:27">
      <c r="A15" s="92"/>
      <c r="B15" s="92"/>
      <c r="C15" s="92"/>
      <c r="D15" s="92"/>
      <c r="E15" s="92"/>
      <c r="F15" s="92"/>
      <c r="G15" s="92"/>
      <c r="H15" s="92"/>
      <c r="I15" s="92"/>
      <c r="J15" s="92"/>
      <c r="K15" s="127"/>
      <c r="L15" s="128"/>
      <c r="M15" s="129"/>
      <c r="N15" s="129"/>
      <c r="O15" s="84"/>
      <c r="P15" s="84"/>
      <c r="Q15" s="85"/>
      <c r="R15" s="85"/>
      <c r="S15" s="85"/>
      <c r="T15" s="85"/>
      <c r="U15" s="85"/>
      <c r="V15" s="85"/>
      <c r="W15" s="86"/>
      <c r="X15" s="86"/>
    </row>
    <row r="16" s="78" customFormat="1" spans="1:27">
      <c r="A16" s="92"/>
      <c r="B16" s="92"/>
      <c r="C16" s="92"/>
      <c r="D16" s="92"/>
      <c r="E16" s="92"/>
      <c r="F16" s="92"/>
      <c r="G16" s="92"/>
      <c r="H16" s="92"/>
      <c r="I16" s="92"/>
      <c r="J16" s="92"/>
      <c r="K16" s="127"/>
      <c r="L16" s="128"/>
      <c r="M16" s="129"/>
      <c r="N16" s="129"/>
      <c r="O16" s="84"/>
      <c r="P16" s="84"/>
      <c r="Q16" s="85"/>
      <c r="R16" s="85"/>
      <c r="S16" s="85"/>
      <c r="T16" s="85"/>
      <c r="U16" s="85"/>
      <c r="V16" s="85"/>
      <c r="W16" s="86"/>
      <c r="X16" s="86"/>
    </row>
    <row r="17" s="78" customFormat="1" spans="1:24">
      <c r="A17" s="92"/>
      <c r="B17" s="92"/>
      <c r="C17" s="92"/>
      <c r="D17" s="92"/>
      <c r="E17" s="92"/>
      <c r="F17" s="92"/>
      <c r="G17" s="92"/>
      <c r="H17" s="92"/>
      <c r="I17" s="92"/>
      <c r="J17" s="92"/>
      <c r="K17" s="127"/>
      <c r="L17" s="128"/>
      <c r="M17" s="129"/>
      <c r="N17" s="129"/>
      <c r="O17" s="84"/>
      <c r="P17" s="84"/>
      <c r="Q17" s="85"/>
      <c r="R17" s="85"/>
      <c r="S17" s="85"/>
      <c r="T17" s="85"/>
      <c r="U17" s="85"/>
      <c r="V17" s="85"/>
      <c r="W17" s="86"/>
      <c r="X17" s="86"/>
    </row>
    <row r="18" s="78" customFormat="1" spans="1:24">
      <c r="A18" s="92"/>
      <c r="B18" s="92"/>
      <c r="C18" s="92"/>
      <c r="D18" s="92"/>
      <c r="E18" s="92"/>
      <c r="F18" s="92"/>
      <c r="G18" s="92"/>
      <c r="H18" s="92"/>
      <c r="I18" s="92"/>
      <c r="J18" s="92"/>
      <c r="K18" s="127"/>
      <c r="L18" s="128"/>
      <c r="M18" s="129"/>
      <c r="N18" s="129"/>
      <c r="O18" s="84"/>
      <c r="P18" s="84"/>
      <c r="Q18" s="85"/>
      <c r="R18" s="85"/>
      <c r="S18" s="85"/>
      <c r="T18" s="85"/>
      <c r="U18" s="85"/>
      <c r="V18" s="85"/>
      <c r="W18" s="86"/>
      <c r="X18" s="86"/>
    </row>
    <row r="19" s="78" customFormat="1" spans="1:24">
      <c r="A19" s="92"/>
      <c r="B19" s="92"/>
      <c r="C19" s="92"/>
      <c r="D19" s="92"/>
      <c r="E19" s="92"/>
      <c r="F19" s="92"/>
      <c r="G19" s="92"/>
      <c r="H19" s="92"/>
      <c r="I19" s="92"/>
      <c r="J19" s="92"/>
      <c r="K19" s="127"/>
      <c r="L19" s="128"/>
      <c r="M19" s="129"/>
      <c r="N19" s="129"/>
      <c r="O19" s="84"/>
      <c r="P19" s="84"/>
      <c r="Q19" s="85"/>
      <c r="R19" s="85"/>
      <c r="S19" s="85"/>
      <c r="T19" s="85"/>
      <c r="U19" s="85"/>
      <c r="V19" s="85"/>
      <c r="W19" s="86"/>
      <c r="X19" s="86"/>
    </row>
    <row r="20" s="78" customFormat="1" spans="1:24">
      <c r="A20" s="92"/>
      <c r="B20" s="92"/>
      <c r="C20" s="92"/>
      <c r="D20" s="92"/>
      <c r="E20" s="92"/>
      <c r="F20" s="92"/>
      <c r="G20" s="92"/>
      <c r="H20" s="92"/>
      <c r="I20" s="92"/>
      <c r="J20" s="92"/>
      <c r="K20" s="127"/>
      <c r="L20" s="128"/>
      <c r="M20" s="129"/>
      <c r="N20" s="129"/>
      <c r="O20" s="84"/>
      <c r="P20" s="84"/>
      <c r="Q20" s="85"/>
      <c r="R20" s="85"/>
      <c r="S20" s="85"/>
      <c r="T20" s="85"/>
      <c r="U20" s="85"/>
      <c r="V20" s="85"/>
      <c r="W20" s="86"/>
      <c r="X20" s="86"/>
    </row>
    <row r="21" s="78" customFormat="1" spans="1:24">
      <c r="A21" s="92"/>
      <c r="B21" s="92"/>
      <c r="C21" s="92"/>
      <c r="D21" s="92"/>
      <c r="E21" s="92"/>
      <c r="F21" s="92"/>
      <c r="G21" s="92"/>
      <c r="H21" s="92"/>
      <c r="I21" s="92"/>
      <c r="J21" s="92"/>
      <c r="K21" s="127"/>
      <c r="L21" s="128"/>
      <c r="M21" s="129"/>
      <c r="N21" s="129"/>
      <c r="O21" s="84"/>
      <c r="P21" s="84"/>
      <c r="Q21" s="85"/>
      <c r="R21" s="85"/>
      <c r="S21" s="85"/>
      <c r="T21" s="85"/>
      <c r="U21" s="85"/>
      <c r="V21" s="85"/>
      <c r="W21" s="86"/>
      <c r="X21" s="86"/>
    </row>
    <row r="22" s="78" customFormat="1" spans="1:24">
      <c r="A22" s="92"/>
      <c r="B22" s="92"/>
      <c r="C22" s="92"/>
      <c r="D22" s="92"/>
      <c r="E22" s="92"/>
      <c r="F22" s="92"/>
      <c r="G22" s="92"/>
      <c r="H22" s="92"/>
      <c r="I22" s="92"/>
      <c r="J22" s="92"/>
      <c r="K22" s="127"/>
      <c r="L22" s="128"/>
      <c r="M22" s="129"/>
      <c r="N22" s="129"/>
      <c r="O22" s="84"/>
      <c r="P22" s="84"/>
      <c r="Q22" s="85"/>
      <c r="R22" s="85"/>
      <c r="S22" s="85"/>
      <c r="T22" s="85"/>
      <c r="U22" s="85"/>
      <c r="V22" s="85"/>
      <c r="W22" s="86"/>
      <c r="X22" s="86"/>
    </row>
    <row r="23" s="78" customFormat="1" spans="1:24">
      <c r="A23" s="92"/>
      <c r="B23" s="92"/>
      <c r="C23" s="92"/>
      <c r="D23" s="92"/>
      <c r="E23" s="92"/>
      <c r="F23" s="92"/>
      <c r="G23" s="92"/>
      <c r="H23" s="92"/>
      <c r="I23" s="92"/>
      <c r="J23" s="92"/>
      <c r="K23" s="127"/>
      <c r="L23" s="128"/>
      <c r="M23" s="129"/>
      <c r="N23" s="129"/>
      <c r="O23" s="84"/>
      <c r="P23" s="84"/>
      <c r="Q23" s="85"/>
      <c r="R23" s="85"/>
      <c r="S23" s="85"/>
      <c r="T23" s="85"/>
      <c r="U23" s="85"/>
      <c r="V23" s="85"/>
      <c r="W23" s="86"/>
      <c r="X23" s="86"/>
    </row>
    <row r="24" s="78" customFormat="1" spans="1:24">
      <c r="A24" s="92"/>
      <c r="B24" s="92"/>
      <c r="C24" s="92"/>
      <c r="D24" s="92"/>
      <c r="E24" s="92"/>
      <c r="F24" s="92"/>
      <c r="G24" s="92"/>
      <c r="H24" s="92"/>
      <c r="I24" s="92"/>
      <c r="J24" s="92"/>
      <c r="K24" s="127"/>
      <c r="L24" s="128"/>
      <c r="M24" s="129"/>
      <c r="N24" s="129"/>
      <c r="O24" s="84"/>
      <c r="P24" s="84"/>
      <c r="Q24" s="85"/>
      <c r="R24" s="85"/>
      <c r="S24" s="85"/>
      <c r="T24" s="85"/>
      <c r="U24" s="85"/>
      <c r="V24" s="85"/>
      <c r="W24" s="86"/>
      <c r="X24" s="86"/>
    </row>
    <row r="25" s="78" customFormat="1" spans="1:24">
      <c r="A25" s="92"/>
      <c r="B25" s="92"/>
      <c r="C25" s="92"/>
      <c r="D25" s="92"/>
      <c r="E25" s="92"/>
      <c r="F25" s="92"/>
      <c r="G25" s="92"/>
      <c r="H25" s="92"/>
      <c r="I25" s="92"/>
      <c r="J25" s="92"/>
      <c r="K25" s="127"/>
      <c r="L25" s="128"/>
      <c r="M25" s="129"/>
      <c r="N25" s="129"/>
      <c r="O25" s="84"/>
      <c r="P25" s="84"/>
      <c r="Q25" s="85"/>
      <c r="R25" s="85"/>
      <c r="S25" s="85"/>
      <c r="T25" s="85"/>
      <c r="U25" s="85"/>
      <c r="V25" s="85"/>
      <c r="W25" s="86"/>
      <c r="X25" s="86"/>
    </row>
    <row r="26" s="78" customFormat="1" spans="1:24">
      <c r="A26" s="92"/>
      <c r="B26" s="92"/>
      <c r="C26" s="92"/>
      <c r="D26" s="92"/>
      <c r="E26" s="92"/>
      <c r="F26" s="92"/>
      <c r="G26" s="92"/>
      <c r="H26" s="92"/>
      <c r="I26" s="92"/>
      <c r="J26" s="92"/>
      <c r="K26" s="127"/>
      <c r="L26" s="128"/>
      <c r="M26" s="129"/>
      <c r="N26" s="129"/>
      <c r="O26" s="84"/>
      <c r="P26" s="84"/>
      <c r="Q26" s="85"/>
      <c r="R26" s="85"/>
      <c r="S26" s="85"/>
      <c r="T26" s="85"/>
      <c r="U26" s="85"/>
      <c r="V26" s="85"/>
      <c r="W26" s="86"/>
      <c r="X26" s="86"/>
    </row>
    <row r="27" s="78" customFormat="1" spans="1:24">
      <c r="A27" s="92"/>
      <c r="B27" s="92"/>
      <c r="C27" s="92"/>
      <c r="D27" s="92"/>
      <c r="E27" s="92"/>
      <c r="F27" s="92"/>
      <c r="G27" s="92"/>
      <c r="H27" s="92"/>
      <c r="I27" s="92"/>
      <c r="J27" s="92"/>
      <c r="K27" s="127"/>
      <c r="L27" s="128"/>
      <c r="M27" s="129"/>
      <c r="N27" s="129"/>
      <c r="O27" s="84"/>
      <c r="P27" s="84"/>
      <c r="Q27" s="85"/>
      <c r="R27" s="85"/>
      <c r="S27" s="85"/>
      <c r="T27" s="85"/>
      <c r="U27" s="85"/>
      <c r="V27" s="85"/>
      <c r="W27" s="86"/>
      <c r="X27" s="86"/>
    </row>
    <row r="28" s="78" customFormat="1" spans="1:24">
      <c r="A28" s="92"/>
      <c r="B28" s="92"/>
      <c r="C28" s="92"/>
      <c r="D28" s="92"/>
      <c r="E28" s="92"/>
      <c r="F28" s="92"/>
      <c r="G28" s="92"/>
      <c r="H28" s="92"/>
      <c r="I28" s="92"/>
      <c r="J28" s="92"/>
      <c r="K28" s="127"/>
      <c r="L28" s="128"/>
      <c r="M28" s="129"/>
      <c r="N28" s="129"/>
      <c r="O28" s="84"/>
      <c r="P28" s="84"/>
      <c r="Q28" s="85"/>
      <c r="R28" s="85"/>
      <c r="S28" s="85"/>
      <c r="T28" s="85"/>
      <c r="U28" s="85"/>
      <c r="V28" s="85"/>
      <c r="W28" s="86"/>
      <c r="X28" s="86"/>
    </row>
    <row r="29" s="78" customFormat="1" spans="1:24">
      <c r="A29" s="92"/>
      <c r="B29" s="92"/>
      <c r="C29" s="92"/>
      <c r="D29" s="92"/>
      <c r="E29" s="92"/>
      <c r="F29" s="92"/>
      <c r="G29" s="92"/>
      <c r="H29" s="92"/>
      <c r="I29" s="92"/>
      <c r="J29" s="92"/>
      <c r="K29" s="127"/>
      <c r="L29" s="128"/>
      <c r="M29" s="129"/>
      <c r="N29" s="129"/>
      <c r="O29" s="84"/>
      <c r="P29" s="84"/>
      <c r="Q29" s="85"/>
      <c r="R29" s="85"/>
      <c r="S29" s="85"/>
      <c r="T29" s="85"/>
      <c r="U29" s="85"/>
      <c r="V29" s="85"/>
      <c r="W29" s="86"/>
      <c r="X29" s="86"/>
    </row>
    <row r="30" s="78" customFormat="1" spans="1:24">
      <c r="A30" s="92"/>
      <c r="B30" s="92"/>
      <c r="C30" s="92"/>
      <c r="D30" s="92"/>
      <c r="E30" s="92"/>
      <c r="F30" s="92"/>
      <c r="G30" s="92"/>
      <c r="H30" s="92"/>
      <c r="I30" s="92"/>
      <c r="J30" s="92"/>
      <c r="K30" s="127"/>
      <c r="L30" s="128"/>
      <c r="M30" s="129"/>
      <c r="N30" s="129"/>
      <c r="O30" s="84"/>
      <c r="P30" s="84"/>
      <c r="Q30" s="85"/>
      <c r="R30" s="85"/>
      <c r="S30" s="85"/>
      <c r="T30" s="85"/>
      <c r="U30" s="85"/>
      <c r="V30" s="85"/>
      <c r="W30" s="86"/>
      <c r="X30" s="86"/>
    </row>
    <row r="31" s="78" customFormat="1" spans="1:24">
      <c r="A31" s="92"/>
      <c r="B31" s="92"/>
      <c r="C31" s="92"/>
      <c r="D31" s="92"/>
      <c r="E31" s="92"/>
      <c r="F31" s="92"/>
      <c r="G31" s="92"/>
      <c r="H31" s="92"/>
      <c r="I31" s="92"/>
      <c r="J31" s="92"/>
      <c r="K31" s="127"/>
      <c r="L31" s="128"/>
      <c r="M31" s="129"/>
      <c r="N31" s="129"/>
      <c r="O31" s="84"/>
      <c r="P31" s="84"/>
      <c r="Q31" s="85"/>
      <c r="R31" s="85"/>
      <c r="S31" s="85"/>
      <c r="T31" s="85"/>
      <c r="U31" s="85"/>
      <c r="V31" s="85"/>
      <c r="W31" s="86"/>
      <c r="X31" s="86"/>
    </row>
    <row r="32" s="78" customFormat="1" spans="1:24">
      <c r="A32" s="92"/>
      <c r="B32" s="92"/>
      <c r="C32" s="92"/>
      <c r="D32" s="92"/>
      <c r="E32" s="92"/>
      <c r="F32" s="92"/>
      <c r="G32" s="92"/>
      <c r="H32" s="92"/>
      <c r="I32" s="92"/>
      <c r="J32" s="92"/>
      <c r="K32" s="127"/>
      <c r="L32" s="128"/>
      <c r="M32" s="129"/>
      <c r="N32" s="129"/>
      <c r="O32" s="84"/>
      <c r="P32" s="84"/>
      <c r="Q32" s="85"/>
      <c r="R32" s="85"/>
      <c r="S32" s="85"/>
      <c r="T32" s="85"/>
      <c r="U32" s="85"/>
      <c r="V32" s="85"/>
      <c r="W32" s="86"/>
      <c r="X32" s="86"/>
    </row>
    <row r="33" s="78" customFormat="1" spans="1:24">
      <c r="A33" s="92"/>
      <c r="B33" s="92"/>
      <c r="C33" s="92"/>
      <c r="D33" s="92"/>
      <c r="E33" s="92"/>
      <c r="F33" s="92"/>
      <c r="G33" s="92"/>
      <c r="H33" s="92"/>
      <c r="I33" s="92"/>
      <c r="J33" s="92"/>
      <c r="K33" s="127"/>
      <c r="L33" s="128"/>
      <c r="M33" s="129"/>
      <c r="N33" s="129"/>
      <c r="O33" s="84"/>
      <c r="P33" s="84"/>
      <c r="Q33" s="85"/>
      <c r="R33" s="85"/>
      <c r="S33" s="85"/>
      <c r="T33" s="85"/>
      <c r="U33" s="85"/>
      <c r="V33" s="85"/>
      <c r="W33" s="86"/>
      <c r="X33" s="86"/>
    </row>
    <row r="34" s="78" customFormat="1" spans="1:24">
      <c r="A34" s="92"/>
      <c r="B34" s="92"/>
      <c r="C34" s="92"/>
      <c r="D34" s="92"/>
      <c r="E34" s="92"/>
      <c r="F34" s="92"/>
      <c r="G34" s="92"/>
      <c r="H34" s="92"/>
      <c r="I34" s="92"/>
      <c r="J34" s="92"/>
      <c r="K34" s="127"/>
      <c r="L34" s="128"/>
      <c r="M34" s="129"/>
      <c r="N34" s="129"/>
      <c r="O34" s="84"/>
      <c r="P34" s="84"/>
      <c r="Q34" s="85"/>
      <c r="R34" s="85"/>
      <c r="S34" s="85"/>
      <c r="T34" s="85"/>
      <c r="U34" s="85"/>
      <c r="V34" s="85"/>
      <c r="W34" s="86"/>
      <c r="X34" s="86"/>
    </row>
    <row r="35" s="78" customFormat="1" spans="1:24">
      <c r="A35" s="92"/>
      <c r="B35" s="92"/>
      <c r="C35" s="92"/>
      <c r="D35" s="92"/>
      <c r="E35" s="92"/>
      <c r="F35" s="92"/>
      <c r="G35" s="92"/>
      <c r="H35" s="92"/>
      <c r="I35" s="92"/>
      <c r="J35" s="92"/>
      <c r="K35" s="127"/>
      <c r="L35" s="128"/>
      <c r="M35" s="129"/>
      <c r="N35" s="129"/>
      <c r="O35" s="84"/>
      <c r="P35" s="84"/>
      <c r="Q35" s="85"/>
      <c r="R35" s="85"/>
      <c r="S35" s="85"/>
      <c r="T35" s="85"/>
      <c r="U35" s="85"/>
      <c r="V35" s="85"/>
      <c r="W35" s="86"/>
      <c r="X35" s="86"/>
    </row>
    <row r="36" s="78" customFormat="1" spans="1:24">
      <c r="A36" s="92"/>
      <c r="B36" s="92"/>
      <c r="C36" s="92"/>
      <c r="D36" s="92"/>
      <c r="E36" s="92"/>
      <c r="F36" s="92"/>
      <c r="G36" s="92"/>
      <c r="H36" s="92"/>
      <c r="I36" s="92"/>
      <c r="J36" s="92"/>
      <c r="K36" s="127"/>
      <c r="L36" s="128"/>
      <c r="M36" s="129"/>
      <c r="N36" s="129"/>
      <c r="O36" s="84"/>
      <c r="P36" s="84"/>
      <c r="Q36" s="85"/>
      <c r="R36" s="85"/>
      <c r="S36" s="85"/>
      <c r="T36" s="85"/>
      <c r="U36" s="85"/>
      <c r="V36" s="85"/>
      <c r="W36" s="86"/>
      <c r="X36" s="86"/>
    </row>
    <row r="37" s="78" customFormat="1" spans="1:24">
      <c r="A37" s="92"/>
      <c r="B37" s="92"/>
      <c r="C37" s="92"/>
      <c r="D37" s="92"/>
      <c r="E37" s="92"/>
      <c r="F37" s="92"/>
      <c r="G37" s="92"/>
      <c r="H37" s="92"/>
      <c r="I37" s="92"/>
      <c r="J37" s="92"/>
      <c r="K37" s="127"/>
      <c r="L37" s="128"/>
      <c r="M37" s="129"/>
      <c r="N37" s="129"/>
      <c r="O37" s="84"/>
      <c r="P37" s="84"/>
      <c r="Q37" s="85"/>
      <c r="R37" s="85"/>
      <c r="S37" s="85"/>
      <c r="T37" s="85"/>
      <c r="U37" s="85"/>
      <c r="V37" s="85"/>
      <c r="W37" s="86"/>
      <c r="X37" s="86"/>
    </row>
    <row r="38" s="78" customFormat="1" spans="1:24">
      <c r="A38" s="92"/>
      <c r="B38" s="92"/>
      <c r="C38" s="92"/>
      <c r="D38" s="92"/>
      <c r="E38" s="92"/>
      <c r="F38" s="92"/>
      <c r="G38" s="92"/>
      <c r="H38" s="92"/>
      <c r="I38" s="92"/>
      <c r="J38" s="92"/>
      <c r="K38" s="127"/>
      <c r="L38" s="128"/>
      <c r="M38" s="129"/>
      <c r="N38" s="129"/>
      <c r="O38" s="84"/>
      <c r="P38" s="84"/>
      <c r="Q38" s="85"/>
      <c r="R38" s="85"/>
      <c r="S38" s="85"/>
      <c r="T38" s="85"/>
      <c r="U38" s="85"/>
      <c r="V38" s="85"/>
      <c r="W38" s="86"/>
      <c r="X38" s="86"/>
    </row>
    <row r="39" s="78" customFormat="1" spans="1:24">
      <c r="A39" s="92"/>
      <c r="B39" s="92"/>
      <c r="C39" s="92"/>
      <c r="D39" s="92"/>
      <c r="E39" s="92"/>
      <c r="F39" s="92"/>
      <c r="G39" s="92"/>
      <c r="H39" s="92"/>
      <c r="I39" s="92"/>
      <c r="J39" s="92"/>
      <c r="K39" s="127"/>
      <c r="L39" s="128"/>
      <c r="M39" s="129"/>
      <c r="N39" s="129"/>
      <c r="O39" s="84"/>
      <c r="P39" s="84"/>
      <c r="Q39" s="85"/>
      <c r="R39" s="85"/>
      <c r="S39" s="85"/>
      <c r="T39" s="85"/>
      <c r="U39" s="85"/>
      <c r="V39" s="85"/>
      <c r="W39" s="86"/>
      <c r="X39" s="86"/>
    </row>
    <row r="40" s="78" customFormat="1" spans="1:24">
      <c r="A40" s="92"/>
      <c r="B40" s="92"/>
      <c r="C40" s="92"/>
      <c r="D40" s="92"/>
      <c r="E40" s="92"/>
      <c r="F40" s="92"/>
      <c r="G40" s="92"/>
      <c r="H40" s="92"/>
      <c r="I40" s="92"/>
      <c r="J40" s="92"/>
      <c r="K40" s="127"/>
      <c r="L40" s="128"/>
      <c r="M40" s="129"/>
      <c r="N40" s="129"/>
      <c r="O40" s="84"/>
      <c r="P40" s="84"/>
      <c r="Q40" s="85"/>
      <c r="R40" s="85"/>
      <c r="S40" s="85"/>
      <c r="T40" s="85"/>
      <c r="U40" s="85"/>
      <c r="V40" s="85"/>
      <c r="W40" s="86"/>
      <c r="X40" s="86"/>
    </row>
    <row r="41" s="78" customFormat="1" spans="1:24">
      <c r="A41" s="92"/>
      <c r="B41" s="92"/>
      <c r="C41" s="92"/>
      <c r="D41" s="92"/>
      <c r="E41" s="92"/>
      <c r="F41" s="92"/>
      <c r="G41" s="92"/>
      <c r="H41" s="92"/>
      <c r="I41" s="92"/>
      <c r="J41" s="92"/>
      <c r="K41" s="127"/>
      <c r="L41" s="128"/>
      <c r="M41" s="129"/>
      <c r="N41" s="129"/>
      <c r="O41" s="84"/>
      <c r="P41" s="84"/>
      <c r="Q41" s="85"/>
      <c r="R41" s="85"/>
      <c r="S41" s="85"/>
      <c r="T41" s="85"/>
      <c r="U41" s="85"/>
      <c r="V41" s="85"/>
      <c r="W41" s="86"/>
      <c r="X41" s="86"/>
    </row>
    <row r="42" s="78" customFormat="1" spans="1:24">
      <c r="A42" s="92"/>
      <c r="B42" s="92"/>
      <c r="C42" s="92"/>
      <c r="D42" s="92"/>
      <c r="E42" s="92"/>
      <c r="F42" s="92"/>
      <c r="G42" s="92"/>
      <c r="H42" s="92"/>
      <c r="I42" s="92"/>
      <c r="J42" s="92"/>
      <c r="K42" s="127"/>
      <c r="L42" s="128"/>
      <c r="M42" s="129"/>
      <c r="N42" s="129"/>
      <c r="O42" s="84"/>
      <c r="P42" s="84"/>
      <c r="Q42" s="85"/>
      <c r="R42" s="85"/>
      <c r="S42" s="85"/>
      <c r="T42" s="85"/>
      <c r="U42" s="85"/>
      <c r="V42" s="85"/>
      <c r="W42" s="86"/>
      <c r="X42" s="86"/>
    </row>
    <row r="43" s="78" customFormat="1" spans="1:24">
      <c r="A43" s="92"/>
      <c r="B43" s="92"/>
      <c r="C43" s="92"/>
      <c r="D43" s="92"/>
      <c r="E43" s="92"/>
      <c r="F43" s="92"/>
      <c r="G43" s="92"/>
      <c r="H43" s="92"/>
      <c r="I43" s="92"/>
      <c r="J43" s="92"/>
      <c r="K43" s="127"/>
      <c r="L43" s="128"/>
      <c r="M43" s="129"/>
      <c r="N43" s="129"/>
      <c r="O43" s="84"/>
      <c r="P43" s="84"/>
      <c r="Q43" s="85"/>
      <c r="R43" s="85"/>
      <c r="S43" s="85"/>
      <c r="T43" s="85"/>
      <c r="U43" s="85"/>
      <c r="V43" s="85"/>
      <c r="W43" s="86"/>
      <c r="X43" s="86"/>
    </row>
    <row r="44" s="78" customFormat="1" spans="1:24">
      <c r="A44" s="92"/>
      <c r="B44" s="92"/>
      <c r="C44" s="92"/>
      <c r="D44" s="92"/>
      <c r="E44" s="92"/>
      <c r="F44" s="92"/>
      <c r="G44" s="92"/>
      <c r="H44" s="92"/>
      <c r="I44" s="92"/>
      <c r="J44" s="92"/>
      <c r="K44" s="127"/>
      <c r="L44" s="128"/>
      <c r="M44" s="129"/>
      <c r="N44" s="129"/>
      <c r="O44" s="84"/>
      <c r="P44" s="84"/>
      <c r="Q44" s="85"/>
      <c r="R44" s="85"/>
      <c r="S44" s="85"/>
      <c r="T44" s="85"/>
      <c r="U44" s="85"/>
      <c r="V44" s="85"/>
      <c r="W44" s="86"/>
      <c r="X44" s="86"/>
    </row>
    <row r="45" s="78" customFormat="1" spans="1:24">
      <c r="A45" s="92"/>
      <c r="B45" s="92"/>
      <c r="C45" s="92"/>
      <c r="D45" s="92"/>
      <c r="E45" s="92"/>
      <c r="F45" s="92"/>
      <c r="G45" s="92"/>
      <c r="H45" s="92"/>
      <c r="I45" s="92"/>
      <c r="J45" s="92"/>
      <c r="K45" s="127"/>
      <c r="L45" s="128"/>
      <c r="M45" s="129"/>
      <c r="N45" s="129"/>
      <c r="O45" s="84"/>
      <c r="P45" s="84"/>
      <c r="Q45" s="85"/>
      <c r="R45" s="85"/>
      <c r="S45" s="85"/>
      <c r="T45" s="85"/>
      <c r="U45" s="85"/>
      <c r="V45" s="85"/>
      <c r="W45" s="86"/>
      <c r="X45" s="86"/>
    </row>
    <row r="46" s="78" customFormat="1" spans="1:24">
      <c r="A46" s="92"/>
      <c r="B46" s="92"/>
      <c r="C46" s="92"/>
      <c r="D46" s="92"/>
      <c r="E46" s="92"/>
      <c r="F46" s="92"/>
      <c r="G46" s="92"/>
      <c r="H46" s="92"/>
      <c r="I46" s="92"/>
      <c r="J46" s="92"/>
      <c r="K46" s="127"/>
      <c r="L46" s="128"/>
      <c r="M46" s="129"/>
      <c r="N46" s="129"/>
      <c r="O46" s="84"/>
      <c r="P46" s="84"/>
      <c r="Q46" s="85"/>
      <c r="R46" s="85"/>
      <c r="S46" s="85"/>
      <c r="T46" s="85"/>
      <c r="U46" s="85"/>
      <c r="V46" s="85"/>
      <c r="W46" s="86"/>
      <c r="X46" s="86"/>
    </row>
    <row r="47" s="78" customFormat="1" spans="1:24">
      <c r="A47" s="92"/>
      <c r="B47" s="92"/>
      <c r="C47" s="92"/>
      <c r="D47" s="92"/>
      <c r="E47" s="92"/>
      <c r="F47" s="92"/>
      <c r="G47" s="92"/>
      <c r="H47" s="92"/>
      <c r="I47" s="92"/>
      <c r="J47" s="92"/>
      <c r="K47" s="127"/>
      <c r="L47" s="128"/>
      <c r="M47" s="129"/>
      <c r="N47" s="129"/>
      <c r="O47" s="84"/>
      <c r="P47" s="84"/>
      <c r="Q47" s="85"/>
      <c r="R47" s="85"/>
      <c r="S47" s="85"/>
      <c r="T47" s="85"/>
      <c r="U47" s="85"/>
      <c r="V47" s="85"/>
      <c r="W47" s="86"/>
      <c r="X47" s="86"/>
    </row>
    <row r="48" s="78" customFormat="1" spans="1:24">
      <c r="A48" s="92"/>
      <c r="B48" s="92"/>
      <c r="C48" s="92"/>
      <c r="D48" s="92"/>
      <c r="E48" s="92"/>
      <c r="F48" s="92"/>
      <c r="G48" s="92"/>
      <c r="H48" s="92"/>
      <c r="I48" s="92"/>
      <c r="J48" s="92"/>
      <c r="K48" s="127"/>
      <c r="L48" s="128"/>
      <c r="M48" s="129"/>
      <c r="N48" s="129"/>
      <c r="O48" s="84"/>
      <c r="P48" s="84"/>
      <c r="Q48" s="85"/>
      <c r="R48" s="85"/>
      <c r="S48" s="85"/>
      <c r="T48" s="85"/>
      <c r="U48" s="85"/>
      <c r="V48" s="85"/>
      <c r="W48" s="86"/>
      <c r="X48" s="86"/>
    </row>
    <row r="49" s="78" customFormat="1" spans="1:24">
      <c r="A49" s="92"/>
      <c r="B49" s="92"/>
      <c r="C49" s="92"/>
      <c r="D49" s="92"/>
      <c r="E49" s="92"/>
      <c r="F49" s="92"/>
      <c r="G49" s="92"/>
      <c r="H49" s="92"/>
      <c r="I49" s="92"/>
      <c r="J49" s="92"/>
      <c r="K49" s="127"/>
      <c r="L49" s="128"/>
      <c r="M49" s="129"/>
      <c r="N49" s="129"/>
      <c r="O49" s="84"/>
      <c r="P49" s="84"/>
      <c r="Q49" s="85"/>
      <c r="R49" s="85"/>
      <c r="S49" s="85"/>
      <c r="T49" s="85"/>
      <c r="U49" s="85"/>
      <c r="V49" s="85"/>
      <c r="W49" s="86"/>
      <c r="X49" s="86"/>
    </row>
    <row r="50" s="78" customFormat="1" spans="1:24">
      <c r="A50" s="92"/>
      <c r="B50" s="92"/>
      <c r="C50" s="92"/>
      <c r="D50" s="92"/>
      <c r="E50" s="92"/>
      <c r="F50" s="92"/>
      <c r="G50" s="92"/>
      <c r="H50" s="92"/>
      <c r="I50" s="92"/>
      <c r="J50" s="92"/>
      <c r="K50" s="127"/>
      <c r="L50" s="128"/>
      <c r="M50" s="129"/>
      <c r="N50" s="129"/>
      <c r="O50" s="84"/>
      <c r="P50" s="84"/>
      <c r="Q50" s="85"/>
      <c r="R50" s="85"/>
      <c r="S50" s="85"/>
      <c r="T50" s="85"/>
      <c r="U50" s="85"/>
      <c r="V50" s="85"/>
      <c r="W50" s="86"/>
      <c r="X50" s="86"/>
    </row>
    <row r="51" s="78" customFormat="1" spans="1:24">
      <c r="A51" s="92"/>
      <c r="B51" s="92"/>
      <c r="C51" s="92"/>
      <c r="D51" s="92"/>
      <c r="E51" s="92"/>
      <c r="F51" s="92"/>
      <c r="G51" s="92"/>
      <c r="H51" s="92"/>
      <c r="I51" s="92"/>
      <c r="J51" s="92"/>
      <c r="K51" s="127"/>
      <c r="L51" s="128"/>
      <c r="M51" s="129"/>
      <c r="N51" s="129"/>
      <c r="O51" s="84"/>
      <c r="P51" s="84"/>
      <c r="Q51" s="85"/>
      <c r="R51" s="85"/>
      <c r="S51" s="85"/>
      <c r="T51" s="85"/>
      <c r="U51" s="85"/>
      <c r="V51" s="85"/>
      <c r="W51" s="86"/>
      <c r="X51" s="86"/>
    </row>
    <row r="52" s="78" customFormat="1" spans="1:24">
      <c r="A52" s="92"/>
      <c r="B52" s="92"/>
      <c r="C52" s="92"/>
      <c r="D52" s="92"/>
      <c r="E52" s="92"/>
      <c r="F52" s="92"/>
      <c r="G52" s="92"/>
      <c r="H52" s="92"/>
      <c r="I52" s="92"/>
      <c r="J52" s="92"/>
      <c r="K52" s="127"/>
      <c r="L52" s="128"/>
      <c r="M52" s="129"/>
      <c r="N52" s="129"/>
      <c r="O52" s="84"/>
      <c r="P52" s="84"/>
      <c r="Q52" s="85"/>
      <c r="R52" s="85"/>
      <c r="S52" s="85"/>
      <c r="T52" s="85"/>
      <c r="U52" s="85"/>
      <c r="V52" s="85"/>
      <c r="W52" s="86"/>
      <c r="X52" s="86"/>
    </row>
    <row r="53" s="78" customFormat="1" spans="1:24">
      <c r="A53" s="92"/>
      <c r="B53" s="92"/>
      <c r="C53" s="92"/>
      <c r="D53" s="92"/>
      <c r="E53" s="92"/>
      <c r="F53" s="92"/>
      <c r="G53" s="92"/>
      <c r="H53" s="92"/>
      <c r="I53" s="92"/>
      <c r="J53" s="92"/>
      <c r="K53" s="127"/>
      <c r="L53" s="128"/>
      <c r="M53" s="129"/>
      <c r="N53" s="129"/>
      <c r="O53" s="84"/>
      <c r="P53" s="84"/>
      <c r="Q53" s="85"/>
      <c r="R53" s="85"/>
      <c r="S53" s="85"/>
      <c r="T53" s="85"/>
      <c r="U53" s="85"/>
      <c r="V53" s="85"/>
      <c r="W53" s="86"/>
      <c r="X53" s="86"/>
    </row>
    <row r="54" s="78" customFormat="1" spans="1:24">
      <c r="A54" s="92"/>
      <c r="B54" s="92"/>
      <c r="C54" s="92"/>
      <c r="D54" s="92"/>
      <c r="E54" s="92"/>
      <c r="F54" s="92"/>
      <c r="G54" s="92"/>
      <c r="H54" s="92"/>
      <c r="I54" s="92"/>
      <c r="J54" s="92"/>
      <c r="K54" s="127"/>
      <c r="L54" s="128"/>
      <c r="M54" s="129"/>
      <c r="N54" s="129"/>
      <c r="O54" s="84"/>
      <c r="P54" s="84"/>
      <c r="Q54" s="85"/>
      <c r="R54" s="85"/>
      <c r="S54" s="85"/>
      <c r="T54" s="85"/>
      <c r="U54" s="85"/>
      <c r="V54" s="85"/>
      <c r="W54" s="86"/>
      <c r="X54" s="86"/>
    </row>
    <row r="55" s="78" customFormat="1" spans="1:24">
      <c r="A55" s="92"/>
      <c r="B55" s="92"/>
      <c r="C55" s="92"/>
      <c r="D55" s="92"/>
      <c r="E55" s="92"/>
      <c r="F55" s="92"/>
      <c r="G55" s="92"/>
      <c r="H55" s="92"/>
      <c r="I55" s="92"/>
      <c r="J55" s="92"/>
      <c r="K55" s="127"/>
      <c r="L55" s="128"/>
      <c r="M55" s="129"/>
      <c r="N55" s="129"/>
      <c r="O55" s="84"/>
      <c r="P55" s="84"/>
      <c r="Q55" s="85"/>
      <c r="R55" s="85"/>
      <c r="S55" s="85"/>
      <c r="T55" s="85"/>
      <c r="U55" s="85"/>
      <c r="V55" s="85"/>
      <c r="W55" s="86"/>
      <c r="X55" s="86"/>
    </row>
    <row r="56" s="78" customFormat="1" spans="1:24">
      <c r="A56" s="92"/>
      <c r="B56" s="92"/>
      <c r="C56" s="92"/>
      <c r="D56" s="92"/>
      <c r="E56" s="92"/>
      <c r="F56" s="92"/>
      <c r="G56" s="92"/>
      <c r="H56" s="92"/>
      <c r="I56" s="92"/>
      <c r="J56" s="92"/>
      <c r="K56" s="127"/>
      <c r="L56" s="128"/>
      <c r="M56" s="129"/>
      <c r="N56" s="129"/>
      <c r="O56" s="84"/>
      <c r="P56" s="84"/>
      <c r="Q56" s="85"/>
      <c r="R56" s="85"/>
      <c r="S56" s="85"/>
      <c r="T56" s="85"/>
      <c r="U56" s="85"/>
      <c r="V56" s="85"/>
      <c r="W56" s="86"/>
      <c r="X56" s="86"/>
    </row>
    <row r="57" s="78" customFormat="1" spans="1:24">
      <c r="A57" s="92"/>
      <c r="B57" s="92"/>
      <c r="C57" s="92"/>
      <c r="D57" s="92"/>
      <c r="E57" s="92"/>
      <c r="F57" s="92"/>
      <c r="G57" s="92"/>
      <c r="H57" s="92"/>
      <c r="I57" s="92"/>
      <c r="J57" s="92"/>
      <c r="K57" s="127"/>
      <c r="L57" s="128"/>
      <c r="M57" s="129"/>
      <c r="N57" s="129"/>
      <c r="O57" s="84"/>
      <c r="P57" s="84"/>
      <c r="Q57" s="85"/>
      <c r="R57" s="85"/>
      <c r="S57" s="85"/>
      <c r="T57" s="85"/>
      <c r="U57" s="85"/>
      <c r="V57" s="85"/>
      <c r="W57" s="86"/>
      <c r="X57" s="86"/>
    </row>
    <row r="58" s="78" customFormat="1" spans="1:24">
      <c r="A58" s="92"/>
      <c r="B58" s="92"/>
      <c r="C58" s="92"/>
      <c r="D58" s="92"/>
      <c r="E58" s="92"/>
      <c r="F58" s="92"/>
      <c r="G58" s="92"/>
      <c r="H58" s="92"/>
      <c r="I58" s="92"/>
      <c r="J58" s="92"/>
      <c r="K58" s="127"/>
      <c r="L58" s="128"/>
      <c r="M58" s="129"/>
      <c r="N58" s="129"/>
      <c r="O58" s="84"/>
      <c r="P58" s="84"/>
      <c r="Q58" s="85"/>
      <c r="R58" s="85"/>
      <c r="S58" s="85"/>
      <c r="T58" s="85"/>
      <c r="U58" s="85"/>
      <c r="V58" s="85"/>
      <c r="W58" s="86"/>
      <c r="X58" s="86"/>
    </row>
    <row r="59" s="78" customFormat="1" spans="1:24">
      <c r="A59" s="92"/>
      <c r="B59" s="92"/>
      <c r="C59" s="92"/>
      <c r="D59" s="92"/>
      <c r="E59" s="92"/>
      <c r="F59" s="92"/>
      <c r="G59" s="92"/>
      <c r="H59" s="92"/>
      <c r="I59" s="92"/>
      <c r="J59" s="92"/>
      <c r="K59" s="127"/>
      <c r="L59" s="128"/>
      <c r="M59" s="129"/>
      <c r="N59" s="129"/>
      <c r="O59" s="84"/>
      <c r="P59" s="84"/>
      <c r="Q59" s="85"/>
      <c r="R59" s="85"/>
      <c r="S59" s="85"/>
      <c r="T59" s="85"/>
      <c r="U59" s="85"/>
      <c r="V59" s="85"/>
      <c r="W59" s="86"/>
      <c r="X59" s="86"/>
    </row>
    <row r="60" s="78" customFormat="1" spans="1:24">
      <c r="A60" s="92"/>
      <c r="B60" s="92"/>
      <c r="C60" s="92"/>
      <c r="D60" s="92"/>
      <c r="E60" s="92"/>
      <c r="F60" s="92"/>
      <c r="G60" s="92"/>
      <c r="H60" s="92"/>
      <c r="I60" s="92"/>
      <c r="J60" s="92"/>
      <c r="K60" s="127"/>
      <c r="L60" s="128"/>
      <c r="M60" s="129"/>
      <c r="N60" s="129"/>
      <c r="O60" s="84"/>
      <c r="P60" s="84"/>
      <c r="Q60" s="85"/>
      <c r="R60" s="85"/>
      <c r="S60" s="85"/>
      <c r="T60" s="85"/>
      <c r="U60" s="85"/>
      <c r="V60" s="85"/>
      <c r="W60" s="86"/>
      <c r="X60" s="86"/>
    </row>
    <row r="61" s="78" customFormat="1" spans="1:24">
      <c r="A61" s="92"/>
      <c r="B61" s="92"/>
      <c r="C61" s="92"/>
      <c r="D61" s="92"/>
      <c r="E61" s="92"/>
      <c r="F61" s="92"/>
      <c r="G61" s="92"/>
      <c r="H61" s="92"/>
      <c r="I61" s="92"/>
      <c r="J61" s="92"/>
      <c r="K61" s="127"/>
      <c r="L61" s="128"/>
      <c r="M61" s="129"/>
      <c r="N61" s="129"/>
      <c r="O61" s="84"/>
      <c r="P61" s="84"/>
      <c r="Q61" s="85"/>
      <c r="R61" s="85"/>
      <c r="S61" s="85"/>
      <c r="T61" s="85"/>
      <c r="U61" s="85"/>
      <c r="V61" s="85"/>
      <c r="W61" s="86"/>
      <c r="X61" s="86"/>
    </row>
    <row r="62" s="78" customFormat="1" spans="1:24">
      <c r="A62" s="92"/>
      <c r="B62" s="92"/>
      <c r="C62" s="92"/>
      <c r="D62" s="92"/>
      <c r="E62" s="92"/>
      <c r="F62" s="92"/>
      <c r="G62" s="92"/>
      <c r="H62" s="92"/>
      <c r="I62" s="92"/>
      <c r="J62" s="92"/>
      <c r="K62" s="127"/>
      <c r="L62" s="128"/>
      <c r="M62" s="129"/>
      <c r="N62" s="129"/>
      <c r="O62" s="84"/>
      <c r="P62" s="84"/>
      <c r="Q62" s="85"/>
      <c r="R62" s="85"/>
      <c r="S62" s="85"/>
      <c r="T62" s="85"/>
      <c r="U62" s="85"/>
      <c r="V62" s="85"/>
      <c r="W62" s="86"/>
      <c r="X62" s="86"/>
    </row>
    <row r="63" s="78" customFormat="1" spans="1:24">
      <c r="A63" s="92"/>
      <c r="B63" s="92"/>
      <c r="C63" s="92"/>
      <c r="D63" s="92"/>
      <c r="E63" s="92"/>
      <c r="F63" s="92"/>
      <c r="G63" s="92"/>
      <c r="H63" s="92"/>
      <c r="I63" s="92"/>
      <c r="J63" s="92"/>
      <c r="K63" s="127"/>
      <c r="L63" s="128"/>
      <c r="M63" s="129"/>
      <c r="N63" s="129"/>
      <c r="O63" s="84"/>
      <c r="P63" s="84"/>
      <c r="Q63" s="85"/>
      <c r="R63" s="85"/>
      <c r="S63" s="85"/>
      <c r="T63" s="85"/>
      <c r="U63" s="85"/>
      <c r="V63" s="85"/>
      <c r="W63" s="86"/>
      <c r="X63" s="86"/>
    </row>
    <row r="64" s="78" customFormat="1" spans="1:24">
      <c r="A64" s="92"/>
      <c r="B64" s="92"/>
      <c r="C64" s="92"/>
      <c r="D64" s="92"/>
      <c r="E64" s="92"/>
      <c r="F64" s="92"/>
      <c r="G64" s="92"/>
      <c r="H64" s="92"/>
      <c r="I64" s="92"/>
      <c r="J64" s="92"/>
      <c r="K64" s="127"/>
      <c r="L64" s="128"/>
      <c r="M64" s="129"/>
      <c r="N64" s="129"/>
      <c r="O64" s="84"/>
      <c r="P64" s="84"/>
      <c r="Q64" s="85"/>
      <c r="R64" s="85"/>
      <c r="S64" s="85"/>
      <c r="T64" s="85"/>
      <c r="U64" s="85"/>
      <c r="V64" s="85"/>
      <c r="W64" s="86"/>
      <c r="X64" s="86"/>
    </row>
    <row r="65" s="78" customFormat="1" spans="1:27">
      <c r="A65" s="92"/>
      <c r="B65" s="92"/>
      <c r="C65" s="92"/>
      <c r="D65" s="92"/>
      <c r="E65" s="92"/>
      <c r="F65" s="92"/>
      <c r="G65" s="92"/>
      <c r="H65" s="92"/>
      <c r="I65" s="92"/>
      <c r="J65" s="92"/>
      <c r="K65" s="127"/>
      <c r="L65" s="128"/>
      <c r="M65" s="129"/>
      <c r="N65" s="129"/>
      <c r="O65" s="84"/>
      <c r="P65" s="84"/>
      <c r="Q65" s="85"/>
      <c r="R65" s="85"/>
      <c r="S65" s="85"/>
      <c r="T65" s="85"/>
      <c r="U65" s="85"/>
      <c r="V65" s="85"/>
      <c r="W65" s="86"/>
      <c r="X65" s="86"/>
    </row>
    <row r="66" s="78" customFormat="1" spans="1:27">
      <c r="A66" s="92"/>
      <c r="B66" s="92"/>
      <c r="C66" s="92"/>
      <c r="D66" s="92"/>
      <c r="E66" s="92"/>
      <c r="F66" s="92"/>
      <c r="G66" s="92"/>
      <c r="H66" s="92"/>
      <c r="I66" s="92"/>
      <c r="J66" s="92"/>
      <c r="K66" s="127"/>
      <c r="L66" s="128"/>
      <c r="M66" s="129"/>
      <c r="N66" s="129"/>
      <c r="O66" s="84"/>
      <c r="P66" s="84"/>
      <c r="Q66" s="85"/>
      <c r="R66" s="85"/>
      <c r="S66" s="85"/>
      <c r="T66" s="85"/>
      <c r="U66" s="85"/>
      <c r="V66" s="85"/>
      <c r="W66" s="86"/>
      <c r="X66" s="86"/>
    </row>
    <row r="67" s="77" customFormat="1" spans="1:27">
      <c r="A67" s="130"/>
      <c r="B67" s="130"/>
      <c r="C67" s="130"/>
      <c r="D67" s="130"/>
      <c r="E67" s="130"/>
      <c r="F67" s="130"/>
      <c r="G67" s="130"/>
      <c r="H67" s="130"/>
      <c r="I67" s="130"/>
      <c r="J67" s="130"/>
      <c r="K67" s="131"/>
      <c r="L67" s="132"/>
      <c r="M67" s="133"/>
      <c r="N67" s="133"/>
      <c r="O67" s="134"/>
      <c r="P67" s="84"/>
      <c r="Q67" s="85"/>
      <c r="R67" s="85"/>
      <c r="S67" s="85"/>
      <c r="T67" s="85"/>
      <c r="U67" s="85"/>
      <c r="V67" s="85"/>
      <c r="W67" s="86"/>
      <c r="X67" s="86"/>
      <c r="Y67" s="78"/>
      <c r="Z67" s="78"/>
      <c r="AA67" s="78"/>
    </row>
    <row r="68" s="77" customFormat="1" spans="1:27">
      <c r="A68" s="130"/>
      <c r="B68" s="130"/>
      <c r="C68" s="130"/>
      <c r="D68" s="130"/>
      <c r="E68" s="130"/>
      <c r="F68" s="130"/>
      <c r="G68" s="130"/>
      <c r="H68" s="130"/>
      <c r="I68" s="130"/>
      <c r="J68" s="130"/>
      <c r="K68" s="131"/>
      <c r="L68" s="132"/>
      <c r="M68" s="133"/>
      <c r="N68" s="133"/>
      <c r="O68" s="134"/>
      <c r="P68" s="84"/>
      <c r="Q68" s="85"/>
      <c r="R68" s="85"/>
      <c r="S68" s="85"/>
      <c r="T68" s="85"/>
      <c r="U68" s="85"/>
      <c r="V68" s="85"/>
      <c r="W68" s="86"/>
      <c r="X68" s="86"/>
      <c r="Y68" s="78"/>
      <c r="Z68" s="78"/>
      <c r="AA68" s="78"/>
    </row>
    <row r="69" s="77" customFormat="1" spans="1:27">
      <c r="A69" s="130"/>
      <c r="B69" s="130"/>
      <c r="C69" s="130"/>
      <c r="D69" s="130"/>
      <c r="E69" s="130"/>
      <c r="F69" s="130"/>
      <c r="G69" s="130"/>
      <c r="H69" s="130"/>
      <c r="I69" s="130"/>
      <c r="J69" s="130"/>
      <c r="K69" s="131"/>
      <c r="L69" s="132"/>
      <c r="M69" s="133"/>
      <c r="N69" s="133"/>
      <c r="O69" s="134"/>
      <c r="P69" s="84"/>
      <c r="Q69" s="85"/>
      <c r="R69" s="85"/>
      <c r="S69" s="85"/>
      <c r="T69" s="85"/>
      <c r="U69" s="85"/>
      <c r="V69" s="85"/>
      <c r="W69" s="86"/>
      <c r="X69" s="86"/>
      <c r="Y69" s="78"/>
      <c r="Z69" s="78"/>
      <c r="AA69" s="78"/>
    </row>
    <row r="70" s="77" customFormat="1" spans="1:27">
      <c r="A70" s="130"/>
      <c r="B70" s="130"/>
      <c r="C70" s="130"/>
      <c r="D70" s="130"/>
      <c r="E70" s="130"/>
      <c r="F70" s="130"/>
      <c r="G70" s="130"/>
      <c r="H70" s="130"/>
      <c r="I70" s="130"/>
      <c r="J70" s="130"/>
      <c r="K70" s="131"/>
      <c r="L70" s="132"/>
      <c r="M70" s="133"/>
      <c r="N70" s="133"/>
      <c r="O70" s="134"/>
      <c r="P70" s="84"/>
      <c r="Q70" s="85"/>
      <c r="R70" s="85"/>
      <c r="S70" s="85"/>
      <c r="T70" s="85"/>
      <c r="U70" s="85"/>
      <c r="V70" s="85"/>
      <c r="W70" s="86"/>
      <c r="X70" s="86"/>
      <c r="Y70" s="78"/>
      <c r="Z70" s="78"/>
      <c r="AA70" s="78"/>
    </row>
    <row r="71" s="77" customFormat="1" spans="1:27">
      <c r="A71" s="130"/>
      <c r="B71" s="130"/>
      <c r="C71" s="130"/>
      <c r="D71" s="130"/>
      <c r="E71" s="130"/>
      <c r="F71" s="130"/>
      <c r="G71" s="130"/>
      <c r="H71" s="130"/>
      <c r="I71" s="130"/>
      <c r="J71" s="130"/>
      <c r="K71" s="131"/>
      <c r="L71" s="132"/>
      <c r="M71" s="133"/>
      <c r="N71" s="133"/>
      <c r="O71" s="134"/>
      <c r="P71" s="84"/>
      <c r="Q71" s="85"/>
      <c r="R71" s="85"/>
      <c r="S71" s="85"/>
      <c r="T71" s="85"/>
      <c r="U71" s="85"/>
      <c r="V71" s="85"/>
      <c r="W71" s="86"/>
      <c r="X71" s="86"/>
      <c r="Y71" s="78"/>
      <c r="Z71" s="78"/>
      <c r="AA71" s="78"/>
    </row>
    <row r="72" s="77" customFormat="1" spans="1:27">
      <c r="A72" s="130"/>
      <c r="B72" s="130"/>
      <c r="C72" s="130"/>
      <c r="D72" s="130"/>
      <c r="E72" s="130"/>
      <c r="F72" s="130"/>
      <c r="G72" s="130"/>
      <c r="H72" s="130"/>
      <c r="I72" s="130"/>
      <c r="J72" s="130"/>
      <c r="K72" s="131"/>
      <c r="L72" s="132"/>
      <c r="M72" s="133"/>
      <c r="N72" s="133"/>
      <c r="O72" s="134"/>
      <c r="P72" s="84"/>
      <c r="Q72" s="85"/>
      <c r="R72" s="85"/>
      <c r="S72" s="85"/>
      <c r="T72" s="85"/>
      <c r="U72" s="85"/>
      <c r="V72" s="85"/>
      <c r="W72" s="86"/>
      <c r="X72" s="86"/>
      <c r="Y72" s="78"/>
      <c r="Z72" s="78"/>
      <c r="AA72" s="78"/>
    </row>
    <row r="73" s="77" customFormat="1" spans="1:27">
      <c r="A73" s="130"/>
      <c r="B73" s="130"/>
      <c r="C73" s="130"/>
      <c r="D73" s="130"/>
      <c r="E73" s="130"/>
      <c r="F73" s="130"/>
      <c r="G73" s="130"/>
      <c r="H73" s="130"/>
      <c r="I73" s="130"/>
      <c r="J73" s="130"/>
      <c r="K73" s="131"/>
      <c r="L73" s="132"/>
      <c r="M73" s="133"/>
      <c r="N73" s="133"/>
      <c r="O73" s="134"/>
      <c r="P73" s="84"/>
      <c r="Q73" s="85"/>
      <c r="R73" s="85"/>
      <c r="S73" s="85"/>
      <c r="T73" s="85"/>
      <c r="U73" s="85"/>
      <c r="V73" s="85"/>
      <c r="W73" s="86"/>
      <c r="X73" s="86"/>
      <c r="Y73" s="78"/>
      <c r="Z73" s="78"/>
      <c r="AA73" s="78"/>
    </row>
    <row r="74" s="77" customFormat="1" spans="1:27">
      <c r="A74" s="130"/>
      <c r="B74" s="130"/>
      <c r="C74" s="130"/>
      <c r="D74" s="130"/>
      <c r="E74" s="130"/>
      <c r="F74" s="130"/>
      <c r="G74" s="130"/>
      <c r="H74" s="130"/>
      <c r="I74" s="130"/>
      <c r="J74" s="130"/>
      <c r="K74" s="131"/>
      <c r="L74" s="132"/>
      <c r="M74" s="133"/>
      <c r="N74" s="133"/>
      <c r="O74" s="134"/>
      <c r="P74" s="84"/>
      <c r="Q74" s="85"/>
      <c r="R74" s="85"/>
      <c r="S74" s="85"/>
      <c r="T74" s="85"/>
      <c r="U74" s="85"/>
      <c r="V74" s="85"/>
      <c r="W74" s="86"/>
      <c r="X74" s="86"/>
      <c r="Y74" s="78"/>
      <c r="Z74" s="78"/>
      <c r="AA74" s="78"/>
    </row>
    <row r="75" s="77" customFormat="1" spans="1:27">
      <c r="A75" s="130"/>
      <c r="B75" s="130"/>
      <c r="C75" s="130"/>
      <c r="D75" s="130"/>
      <c r="E75" s="130"/>
      <c r="F75" s="130"/>
      <c r="G75" s="130"/>
      <c r="H75" s="130"/>
      <c r="I75" s="130"/>
      <c r="J75" s="130"/>
      <c r="K75" s="131"/>
      <c r="L75" s="132"/>
      <c r="M75" s="133"/>
      <c r="N75" s="133"/>
      <c r="O75" s="134"/>
      <c r="P75" s="84"/>
      <c r="Q75" s="85"/>
      <c r="R75" s="85"/>
      <c r="S75" s="85"/>
      <c r="T75" s="85"/>
      <c r="U75" s="85"/>
      <c r="V75" s="85"/>
      <c r="W75" s="86"/>
      <c r="X75" s="86"/>
      <c r="Y75" s="78"/>
      <c r="Z75" s="78"/>
      <c r="AA75" s="78"/>
    </row>
    <row r="76" s="77" customFormat="1" spans="1:27">
      <c r="A76" s="130"/>
      <c r="B76" s="130"/>
      <c r="C76" s="130"/>
      <c r="D76" s="130"/>
      <c r="E76" s="130"/>
      <c r="F76" s="130"/>
      <c r="G76" s="130"/>
      <c r="H76" s="130"/>
      <c r="I76" s="130"/>
      <c r="J76" s="130"/>
      <c r="K76" s="131"/>
      <c r="L76" s="132"/>
      <c r="M76" s="133"/>
      <c r="N76" s="133"/>
      <c r="O76" s="134"/>
      <c r="P76" s="84"/>
      <c r="Q76" s="85"/>
      <c r="R76" s="85"/>
      <c r="S76" s="85"/>
      <c r="T76" s="85"/>
      <c r="U76" s="85"/>
      <c r="V76" s="85"/>
      <c r="W76" s="86"/>
      <c r="X76" s="86"/>
      <c r="Y76" s="78"/>
      <c r="Z76" s="78"/>
      <c r="AA76" s="78"/>
    </row>
    <row r="77" s="77" customFormat="1" spans="1:27">
      <c r="A77" s="130"/>
      <c r="B77" s="130"/>
      <c r="C77" s="130"/>
      <c r="D77" s="130"/>
      <c r="E77" s="130"/>
      <c r="F77" s="130"/>
      <c r="G77" s="130"/>
      <c r="H77" s="130"/>
      <c r="I77" s="130"/>
      <c r="J77" s="130"/>
      <c r="K77" s="131"/>
      <c r="L77" s="132"/>
      <c r="M77" s="133"/>
      <c r="N77" s="133"/>
      <c r="O77" s="134"/>
      <c r="P77" s="84"/>
      <c r="Q77" s="85"/>
      <c r="R77" s="85"/>
      <c r="S77" s="85"/>
      <c r="T77" s="85"/>
      <c r="U77" s="85"/>
      <c r="V77" s="85"/>
      <c r="W77" s="86"/>
      <c r="X77" s="86"/>
      <c r="Y77" s="78"/>
      <c r="Z77" s="78"/>
      <c r="AA77" s="78"/>
    </row>
    <row r="78" s="77" customFormat="1" spans="1:27">
      <c r="A78" s="130"/>
      <c r="B78" s="130"/>
      <c r="C78" s="130"/>
      <c r="D78" s="130"/>
      <c r="E78" s="130"/>
      <c r="F78" s="130"/>
      <c r="G78" s="130"/>
      <c r="H78" s="130"/>
      <c r="I78" s="130"/>
      <c r="J78" s="130"/>
      <c r="K78" s="131"/>
      <c r="L78" s="132"/>
      <c r="M78" s="133"/>
      <c r="N78" s="133"/>
      <c r="O78" s="134"/>
      <c r="P78" s="84"/>
      <c r="Q78" s="85"/>
      <c r="R78" s="85"/>
      <c r="S78" s="85"/>
      <c r="T78" s="85"/>
      <c r="U78" s="85"/>
      <c r="V78" s="85"/>
      <c r="W78" s="86"/>
      <c r="X78" s="86"/>
      <c r="Y78" s="78"/>
      <c r="Z78" s="78"/>
      <c r="AA78" s="78"/>
    </row>
    <row r="79" s="77" customFormat="1" spans="1:27">
      <c r="A79" s="130"/>
      <c r="B79" s="130"/>
      <c r="C79" s="130"/>
      <c r="D79" s="130"/>
      <c r="E79" s="130"/>
      <c r="F79" s="130"/>
      <c r="G79" s="130"/>
      <c r="H79" s="130"/>
      <c r="I79" s="130"/>
      <c r="J79" s="130"/>
      <c r="K79" s="131"/>
      <c r="L79" s="132"/>
      <c r="M79" s="133"/>
      <c r="N79" s="133"/>
      <c r="O79" s="134"/>
      <c r="P79" s="84"/>
      <c r="Q79" s="85"/>
      <c r="R79" s="85"/>
      <c r="S79" s="85"/>
      <c r="T79" s="85"/>
      <c r="U79" s="85"/>
      <c r="V79" s="85"/>
      <c r="W79" s="86"/>
      <c r="X79" s="86"/>
      <c r="Y79" s="78"/>
      <c r="Z79" s="78"/>
      <c r="AA79" s="78"/>
    </row>
    <row r="80" s="77" customFormat="1" spans="1:27">
      <c r="A80" s="130"/>
      <c r="B80" s="130"/>
      <c r="C80" s="130"/>
      <c r="D80" s="130"/>
      <c r="E80" s="130"/>
      <c r="F80" s="130"/>
      <c r="G80" s="130"/>
      <c r="H80" s="130"/>
      <c r="I80" s="130"/>
      <c r="J80" s="130"/>
      <c r="K80" s="131"/>
      <c r="L80" s="132"/>
      <c r="M80" s="133"/>
      <c r="N80" s="133"/>
      <c r="O80" s="134"/>
      <c r="P80" s="84"/>
      <c r="Q80" s="85"/>
      <c r="R80" s="85"/>
      <c r="S80" s="85"/>
      <c r="T80" s="85"/>
      <c r="U80" s="85"/>
      <c r="V80" s="85"/>
      <c r="W80" s="86"/>
      <c r="X80" s="86"/>
      <c r="Y80" s="78"/>
      <c r="Z80" s="78"/>
      <c r="AA80" s="78"/>
    </row>
    <row r="81" s="77" customFormat="1" spans="1:27">
      <c r="A81" s="130"/>
      <c r="B81" s="130"/>
      <c r="C81" s="130"/>
      <c r="D81" s="130"/>
      <c r="E81" s="130"/>
      <c r="F81" s="130"/>
      <c r="G81" s="130"/>
      <c r="H81" s="130"/>
      <c r="I81" s="130"/>
      <c r="J81" s="130"/>
      <c r="K81" s="131"/>
      <c r="L81" s="132"/>
      <c r="M81" s="133"/>
      <c r="N81" s="133"/>
      <c r="O81" s="134"/>
      <c r="P81" s="84"/>
      <c r="Q81" s="85"/>
      <c r="R81" s="85"/>
      <c r="S81" s="85"/>
      <c r="T81" s="85"/>
      <c r="U81" s="85"/>
      <c r="V81" s="85"/>
      <c r="W81" s="86"/>
      <c r="X81" s="86"/>
      <c r="Y81" s="78"/>
      <c r="Z81" s="78"/>
      <c r="AA81" s="78"/>
    </row>
    <row r="82" s="77" customFormat="1" spans="1:27">
      <c r="A82" s="130"/>
      <c r="B82" s="130"/>
      <c r="C82" s="130"/>
      <c r="D82" s="130"/>
      <c r="E82" s="130"/>
      <c r="F82" s="130"/>
      <c r="G82" s="130"/>
      <c r="H82" s="130"/>
      <c r="I82" s="130"/>
      <c r="J82" s="130"/>
      <c r="K82" s="131"/>
      <c r="L82" s="132"/>
      <c r="M82" s="133"/>
      <c r="N82" s="133"/>
      <c r="O82" s="134"/>
      <c r="P82" s="84"/>
      <c r="Q82" s="85"/>
      <c r="R82" s="85"/>
      <c r="S82" s="85"/>
      <c r="T82" s="85"/>
      <c r="U82" s="85"/>
      <c r="V82" s="85"/>
      <c r="W82" s="86"/>
      <c r="X82" s="86"/>
      <c r="Y82" s="78"/>
      <c r="Z82" s="78"/>
      <c r="AA82" s="78"/>
    </row>
    <row r="83" s="77" customFormat="1" spans="1:27">
      <c r="A83" s="130"/>
      <c r="B83" s="130"/>
      <c r="C83" s="130"/>
      <c r="D83" s="130"/>
      <c r="E83" s="130"/>
      <c r="F83" s="130"/>
      <c r="G83" s="130"/>
      <c r="H83" s="130"/>
      <c r="I83" s="130"/>
      <c r="J83" s="130"/>
      <c r="K83" s="131"/>
      <c r="L83" s="132"/>
      <c r="M83" s="133"/>
      <c r="N83" s="133"/>
      <c r="O83" s="134"/>
      <c r="P83" s="84"/>
      <c r="Q83" s="85"/>
      <c r="R83" s="85"/>
      <c r="S83" s="85"/>
      <c r="T83" s="85"/>
      <c r="U83" s="85"/>
      <c r="V83" s="85"/>
      <c r="W83" s="86"/>
      <c r="X83" s="86"/>
      <c r="Y83" s="78"/>
      <c r="Z83" s="78"/>
      <c r="AA83" s="78"/>
    </row>
    <row r="84" s="77" customFormat="1" spans="1:27">
      <c r="A84" s="130"/>
      <c r="B84" s="130"/>
      <c r="C84" s="130"/>
      <c r="D84" s="130"/>
      <c r="E84" s="130"/>
      <c r="F84" s="130"/>
      <c r="G84" s="130"/>
      <c r="H84" s="130"/>
      <c r="I84" s="130"/>
      <c r="J84" s="130"/>
      <c r="K84" s="131"/>
      <c r="L84" s="132"/>
      <c r="M84" s="133"/>
      <c r="N84" s="133"/>
      <c r="O84" s="134"/>
      <c r="P84" s="84"/>
      <c r="Q84" s="85"/>
      <c r="R84" s="85"/>
      <c r="S84" s="85"/>
      <c r="T84" s="85"/>
      <c r="U84" s="85"/>
      <c r="V84" s="85"/>
      <c r="W84" s="86"/>
      <c r="X84" s="86"/>
      <c r="Y84" s="78"/>
      <c r="Z84" s="78"/>
      <c r="AA84" s="78"/>
    </row>
    <row r="85" s="77" customFormat="1" spans="1:27">
      <c r="A85" s="130"/>
      <c r="B85" s="130"/>
      <c r="C85" s="130"/>
      <c r="D85" s="130"/>
      <c r="E85" s="130"/>
      <c r="F85" s="130"/>
      <c r="G85" s="130"/>
      <c r="H85" s="130"/>
      <c r="I85" s="130"/>
      <c r="J85" s="130"/>
      <c r="K85" s="131"/>
      <c r="L85" s="132"/>
      <c r="M85" s="133"/>
      <c r="N85" s="133"/>
      <c r="O85" s="134"/>
      <c r="P85" s="84"/>
      <c r="Q85" s="85"/>
      <c r="R85" s="85"/>
      <c r="S85" s="85"/>
      <c r="T85" s="85"/>
      <c r="U85" s="85"/>
      <c r="V85" s="85"/>
      <c r="W85" s="86"/>
      <c r="X85" s="86"/>
      <c r="Y85" s="78"/>
      <c r="Z85" s="78"/>
      <c r="AA85" s="78"/>
    </row>
    <row r="86" s="77" customFormat="1" spans="1:27">
      <c r="A86" s="130"/>
      <c r="B86" s="130"/>
      <c r="C86" s="130"/>
      <c r="D86" s="130"/>
      <c r="E86" s="130"/>
      <c r="F86" s="130"/>
      <c r="G86" s="130"/>
      <c r="H86" s="130"/>
      <c r="I86" s="130"/>
      <c r="J86" s="130"/>
      <c r="K86" s="131"/>
      <c r="L86" s="132"/>
      <c r="M86" s="133"/>
      <c r="N86" s="133"/>
      <c r="O86" s="134"/>
      <c r="P86" s="84"/>
      <c r="Q86" s="85"/>
      <c r="R86" s="85"/>
      <c r="S86" s="85"/>
      <c r="T86" s="85"/>
      <c r="U86" s="85"/>
      <c r="V86" s="85"/>
      <c r="W86" s="86"/>
      <c r="X86" s="86"/>
      <c r="Y86" s="78"/>
      <c r="Z86" s="78"/>
      <c r="AA86" s="78"/>
    </row>
    <row r="87" s="77" customFormat="1" spans="1:27">
      <c r="A87" s="130"/>
      <c r="B87" s="130"/>
      <c r="C87" s="130"/>
      <c r="D87" s="130"/>
      <c r="E87" s="130"/>
      <c r="F87" s="130"/>
      <c r="G87" s="130"/>
      <c r="H87" s="130"/>
      <c r="I87" s="130"/>
      <c r="J87" s="130"/>
      <c r="K87" s="131"/>
      <c r="L87" s="132"/>
      <c r="M87" s="133"/>
      <c r="N87" s="133"/>
      <c r="O87" s="134"/>
      <c r="P87" s="84"/>
      <c r="Q87" s="85"/>
      <c r="R87" s="85"/>
      <c r="S87" s="85"/>
      <c r="T87" s="85"/>
      <c r="U87" s="85"/>
      <c r="V87" s="85"/>
      <c r="W87" s="86"/>
      <c r="X87" s="86"/>
      <c r="Y87" s="78"/>
      <c r="Z87" s="78"/>
      <c r="AA87" s="78"/>
    </row>
    <row r="88" s="77" customFormat="1" spans="1:27">
      <c r="A88" s="130"/>
      <c r="B88" s="130"/>
      <c r="C88" s="130"/>
      <c r="D88" s="130"/>
      <c r="E88" s="130"/>
      <c r="F88" s="130"/>
      <c r="G88" s="130"/>
      <c r="H88" s="130"/>
      <c r="I88" s="130"/>
      <c r="J88" s="130"/>
      <c r="K88" s="131"/>
      <c r="L88" s="132"/>
      <c r="M88" s="133"/>
      <c r="N88" s="133"/>
      <c r="O88" s="134"/>
      <c r="P88" s="84"/>
      <c r="Q88" s="85"/>
      <c r="R88" s="85"/>
      <c r="S88" s="85"/>
      <c r="T88" s="85"/>
      <c r="U88" s="85"/>
      <c r="V88" s="85"/>
      <c r="W88" s="86"/>
      <c r="X88" s="86"/>
      <c r="Y88" s="78"/>
      <c r="Z88" s="78"/>
      <c r="AA88" s="78"/>
    </row>
    <row r="89" s="77" customFormat="1" spans="1:27">
      <c r="A89" s="130"/>
      <c r="B89" s="130"/>
      <c r="C89" s="130"/>
      <c r="D89" s="130"/>
      <c r="E89" s="130"/>
      <c r="F89" s="130"/>
      <c r="G89" s="130"/>
      <c r="H89" s="130"/>
      <c r="I89" s="130"/>
      <c r="J89" s="130"/>
      <c r="K89" s="131"/>
      <c r="L89" s="132"/>
      <c r="M89" s="133"/>
      <c r="N89" s="133"/>
      <c r="O89" s="134"/>
      <c r="P89" s="84"/>
      <c r="Q89" s="85"/>
      <c r="R89" s="85"/>
      <c r="S89" s="85"/>
      <c r="T89" s="85"/>
      <c r="U89" s="85"/>
      <c r="V89" s="85"/>
      <c r="W89" s="86"/>
      <c r="X89" s="86"/>
      <c r="Y89" s="78"/>
      <c r="Z89" s="78"/>
      <c r="AA89" s="78"/>
    </row>
    <row r="90" s="77" customFormat="1" spans="1:27">
      <c r="A90" s="130"/>
      <c r="B90" s="130"/>
      <c r="C90" s="130"/>
      <c r="D90" s="130"/>
      <c r="E90" s="130"/>
      <c r="F90" s="130"/>
      <c r="G90" s="130"/>
      <c r="H90" s="130"/>
      <c r="I90" s="130"/>
      <c r="J90" s="130"/>
      <c r="K90" s="131"/>
      <c r="L90" s="132"/>
      <c r="M90" s="133"/>
      <c r="N90" s="133"/>
      <c r="O90" s="134"/>
      <c r="P90" s="84"/>
      <c r="Q90" s="85"/>
      <c r="R90" s="85"/>
      <c r="S90" s="85"/>
      <c r="T90" s="85"/>
      <c r="U90" s="85"/>
      <c r="V90" s="85"/>
      <c r="W90" s="86"/>
      <c r="X90" s="86"/>
      <c r="Y90" s="78"/>
      <c r="Z90" s="78"/>
      <c r="AA90" s="78"/>
    </row>
    <row r="91" s="77" customFormat="1" spans="1:27">
      <c r="A91" s="130"/>
      <c r="B91" s="130"/>
      <c r="C91" s="130"/>
      <c r="D91" s="130"/>
      <c r="E91" s="130"/>
      <c r="F91" s="130"/>
      <c r="G91" s="130"/>
      <c r="H91" s="130"/>
      <c r="I91" s="130"/>
      <c r="J91" s="130"/>
      <c r="K91" s="131"/>
      <c r="L91" s="132"/>
      <c r="M91" s="133"/>
      <c r="N91" s="133"/>
      <c r="O91" s="134"/>
      <c r="P91" s="84"/>
      <c r="Q91" s="85"/>
      <c r="R91" s="85"/>
      <c r="S91" s="85"/>
      <c r="T91" s="85"/>
      <c r="U91" s="85"/>
      <c r="V91" s="85"/>
      <c r="W91" s="86"/>
      <c r="X91" s="86"/>
      <c r="Y91" s="78"/>
      <c r="Z91" s="78"/>
      <c r="AA91" s="78"/>
    </row>
    <row r="92" s="77" customFormat="1" spans="1:27">
      <c r="A92" s="130"/>
      <c r="B92" s="130"/>
      <c r="C92" s="130"/>
      <c r="D92" s="130"/>
      <c r="E92" s="130"/>
      <c r="F92" s="130"/>
      <c r="G92" s="130"/>
      <c r="H92" s="130"/>
      <c r="I92" s="130"/>
      <c r="J92" s="130"/>
      <c r="K92" s="131"/>
      <c r="L92" s="132"/>
      <c r="M92" s="133"/>
      <c r="N92" s="133"/>
      <c r="O92" s="134"/>
      <c r="P92" s="84"/>
      <c r="Q92" s="85"/>
      <c r="R92" s="85"/>
      <c r="S92" s="85"/>
      <c r="T92" s="85"/>
      <c r="U92" s="85"/>
      <c r="V92" s="85"/>
      <c r="W92" s="86"/>
      <c r="X92" s="86"/>
      <c r="Y92" s="78"/>
      <c r="Z92" s="78"/>
      <c r="AA92" s="78"/>
    </row>
    <row r="93" s="77" customFormat="1" spans="1:27">
      <c r="A93" s="130"/>
      <c r="B93" s="130"/>
      <c r="C93" s="130"/>
      <c r="D93" s="130"/>
      <c r="E93" s="130"/>
      <c r="F93" s="130"/>
      <c r="G93" s="130"/>
      <c r="H93" s="130"/>
      <c r="I93" s="130"/>
      <c r="J93" s="130"/>
      <c r="K93" s="131"/>
      <c r="L93" s="132"/>
      <c r="M93" s="133"/>
      <c r="N93" s="133"/>
      <c r="O93" s="134"/>
      <c r="P93" s="84"/>
      <c r="Q93" s="85"/>
      <c r="R93" s="85"/>
      <c r="S93" s="85"/>
      <c r="T93" s="85"/>
      <c r="U93" s="85"/>
      <c r="V93" s="85"/>
      <c r="W93" s="86"/>
      <c r="X93" s="86"/>
      <c r="Y93" s="78"/>
      <c r="Z93" s="78"/>
      <c r="AA93" s="78"/>
    </row>
    <row r="94" s="77" customFormat="1" spans="1:27">
      <c r="A94" s="130"/>
      <c r="B94" s="130"/>
      <c r="C94" s="130"/>
      <c r="D94" s="130"/>
      <c r="E94" s="130"/>
      <c r="F94" s="130"/>
      <c r="G94" s="130"/>
      <c r="H94" s="130"/>
      <c r="I94" s="130"/>
      <c r="J94" s="130"/>
      <c r="K94" s="131"/>
      <c r="L94" s="132"/>
      <c r="M94" s="133"/>
      <c r="N94" s="133"/>
      <c r="O94" s="134"/>
      <c r="P94" s="84"/>
      <c r="Q94" s="85"/>
      <c r="R94" s="85"/>
      <c r="S94" s="85"/>
      <c r="T94" s="85"/>
      <c r="U94" s="85"/>
      <c r="V94" s="85"/>
      <c r="W94" s="86"/>
      <c r="X94" s="86"/>
      <c r="Y94" s="78"/>
      <c r="Z94" s="78"/>
      <c r="AA94" s="78"/>
    </row>
    <row r="95" s="77" customFormat="1" spans="1:27">
      <c r="A95" s="130"/>
      <c r="B95" s="130"/>
      <c r="C95" s="130"/>
      <c r="D95" s="130"/>
      <c r="E95" s="130"/>
      <c r="F95" s="130"/>
      <c r="G95" s="130"/>
      <c r="H95" s="130"/>
      <c r="I95" s="130"/>
      <c r="J95" s="130"/>
      <c r="K95" s="131"/>
      <c r="L95" s="132"/>
      <c r="M95" s="133"/>
      <c r="N95" s="133"/>
      <c r="O95" s="134"/>
      <c r="P95" s="84"/>
      <c r="Q95" s="85"/>
      <c r="R95" s="85"/>
      <c r="S95" s="85"/>
      <c r="T95" s="85"/>
      <c r="U95" s="85"/>
      <c r="V95" s="85"/>
      <c r="W95" s="86"/>
      <c r="X95" s="86"/>
      <c r="Y95" s="78"/>
      <c r="Z95" s="78"/>
      <c r="AA95" s="78"/>
    </row>
    <row r="96" s="77" customFormat="1" spans="1:27">
      <c r="A96" s="130"/>
      <c r="B96" s="130"/>
      <c r="C96" s="130"/>
      <c r="D96" s="130"/>
      <c r="E96" s="130"/>
      <c r="F96" s="130"/>
      <c r="G96" s="130"/>
      <c r="H96" s="130"/>
      <c r="I96" s="130"/>
      <c r="J96" s="130"/>
      <c r="K96" s="131"/>
      <c r="L96" s="132"/>
      <c r="M96" s="133"/>
      <c r="N96" s="133"/>
      <c r="O96" s="134"/>
      <c r="P96" s="84"/>
      <c r="Q96" s="85"/>
      <c r="R96" s="85"/>
      <c r="S96" s="85"/>
      <c r="T96" s="85"/>
      <c r="U96" s="85"/>
      <c r="V96" s="85"/>
      <c r="W96" s="86"/>
      <c r="X96" s="86"/>
      <c r="Y96" s="78"/>
      <c r="Z96" s="78"/>
      <c r="AA96" s="78"/>
    </row>
    <row r="97" s="77" customFormat="1" spans="1:27">
      <c r="A97" s="130"/>
      <c r="B97" s="130"/>
      <c r="C97" s="130"/>
      <c r="D97" s="130"/>
      <c r="E97" s="130"/>
      <c r="F97" s="130"/>
      <c r="G97" s="130"/>
      <c r="H97" s="130"/>
      <c r="I97" s="130"/>
      <c r="J97" s="130"/>
      <c r="K97" s="131"/>
      <c r="L97" s="132"/>
      <c r="M97" s="133"/>
      <c r="N97" s="133"/>
      <c r="O97" s="134"/>
      <c r="P97" s="84"/>
      <c r="Q97" s="85"/>
      <c r="R97" s="85"/>
      <c r="S97" s="85"/>
      <c r="T97" s="85"/>
      <c r="U97" s="85"/>
      <c r="V97" s="85"/>
      <c r="W97" s="86"/>
      <c r="X97" s="86"/>
      <c r="Y97" s="78"/>
      <c r="Z97" s="78"/>
      <c r="AA97" s="78"/>
    </row>
    <row r="98" s="77" customFormat="1" spans="1:27">
      <c r="A98" s="130"/>
      <c r="B98" s="130"/>
      <c r="C98" s="130"/>
      <c r="D98" s="130"/>
      <c r="E98" s="130"/>
      <c r="F98" s="130"/>
      <c r="G98" s="130"/>
      <c r="H98" s="130"/>
      <c r="I98" s="130"/>
      <c r="J98" s="130"/>
      <c r="K98" s="131"/>
      <c r="L98" s="132"/>
      <c r="M98" s="133"/>
      <c r="N98" s="133"/>
      <c r="O98" s="134"/>
      <c r="P98" s="84"/>
      <c r="Q98" s="85"/>
      <c r="R98" s="85"/>
      <c r="S98" s="85"/>
      <c r="T98" s="85"/>
      <c r="U98" s="85"/>
      <c r="V98" s="85"/>
      <c r="W98" s="86"/>
      <c r="X98" s="86"/>
      <c r="Y98" s="78"/>
      <c r="Z98" s="78"/>
      <c r="AA98" s="78"/>
    </row>
    <row r="99" s="77" customFormat="1" spans="1:27">
      <c r="A99" s="130"/>
      <c r="B99" s="130"/>
      <c r="C99" s="130"/>
      <c r="D99" s="130"/>
      <c r="E99" s="130"/>
      <c r="F99" s="130"/>
      <c r="G99" s="130"/>
      <c r="H99" s="130"/>
      <c r="I99" s="130"/>
      <c r="J99" s="130"/>
      <c r="K99" s="131"/>
      <c r="L99" s="132"/>
      <c r="M99" s="133"/>
      <c r="N99" s="133"/>
      <c r="O99" s="134"/>
      <c r="P99" s="84"/>
      <c r="Q99" s="85"/>
      <c r="R99" s="85"/>
      <c r="S99" s="85"/>
      <c r="T99" s="85"/>
      <c r="U99" s="85"/>
      <c r="V99" s="85"/>
      <c r="W99" s="86"/>
      <c r="X99" s="86"/>
      <c r="Y99" s="78"/>
      <c r="Z99" s="78"/>
      <c r="AA99" s="78"/>
    </row>
    <row r="100" s="77" customFormat="1" spans="1:27">
      <c r="A100" s="130"/>
      <c r="B100" s="130"/>
      <c r="C100" s="130"/>
      <c r="D100" s="130"/>
      <c r="E100" s="130"/>
      <c r="F100" s="130"/>
      <c r="G100" s="130"/>
      <c r="H100" s="130"/>
      <c r="I100" s="130"/>
      <c r="J100" s="130"/>
      <c r="K100" s="131"/>
      <c r="L100" s="132"/>
      <c r="M100" s="133"/>
      <c r="N100" s="133"/>
      <c r="O100" s="134"/>
      <c r="P100" s="84"/>
      <c r="Q100" s="85"/>
      <c r="R100" s="85"/>
      <c r="S100" s="85"/>
      <c r="T100" s="85"/>
      <c r="U100" s="85"/>
      <c r="V100" s="85"/>
      <c r="W100" s="86"/>
      <c r="X100" s="86"/>
      <c r="Y100" s="78"/>
      <c r="Z100" s="78"/>
      <c r="AA100" s="78"/>
    </row>
    <row r="101" s="77" customFormat="1" spans="1:27">
      <c r="A101" s="130"/>
      <c r="B101" s="130"/>
      <c r="C101" s="130"/>
      <c r="D101" s="130"/>
      <c r="E101" s="130"/>
      <c r="F101" s="130"/>
      <c r="G101" s="130"/>
      <c r="H101" s="130"/>
      <c r="I101" s="130"/>
      <c r="J101" s="130"/>
      <c r="K101" s="131"/>
      <c r="L101" s="132"/>
      <c r="M101" s="133"/>
      <c r="N101" s="133"/>
      <c r="O101" s="134"/>
      <c r="P101" s="84"/>
      <c r="Q101" s="85"/>
      <c r="R101" s="85"/>
      <c r="S101" s="85"/>
      <c r="T101" s="85"/>
      <c r="U101" s="85"/>
      <c r="V101" s="85"/>
      <c r="W101" s="86"/>
      <c r="X101" s="86"/>
      <c r="Y101" s="78"/>
      <c r="Z101" s="78"/>
      <c r="AA101" s="78"/>
    </row>
    <row r="102" s="77" customFormat="1" spans="1:27">
      <c r="A102" s="130"/>
      <c r="B102" s="130"/>
      <c r="C102" s="130"/>
      <c r="D102" s="130"/>
      <c r="E102" s="130"/>
      <c r="F102" s="130"/>
      <c r="G102" s="130"/>
      <c r="H102" s="130"/>
      <c r="I102" s="130"/>
      <c r="J102" s="130"/>
      <c r="K102" s="131"/>
      <c r="L102" s="132"/>
      <c r="M102" s="133"/>
      <c r="N102" s="133"/>
      <c r="O102" s="134"/>
      <c r="P102" s="84"/>
      <c r="Q102" s="85"/>
      <c r="R102" s="85"/>
      <c r="S102" s="85"/>
      <c r="T102" s="85"/>
      <c r="U102" s="85"/>
      <c r="V102" s="85"/>
      <c r="W102" s="86"/>
      <c r="X102" s="86"/>
      <c r="Y102" s="78"/>
      <c r="Z102" s="78"/>
      <c r="AA102" s="78"/>
    </row>
    <row r="103" s="77" customFormat="1" spans="1:27">
      <c r="A103" s="130"/>
      <c r="B103" s="130"/>
      <c r="C103" s="130"/>
      <c r="D103" s="130"/>
      <c r="E103" s="130"/>
      <c r="F103" s="130"/>
      <c r="G103" s="130"/>
      <c r="H103" s="130"/>
      <c r="I103" s="130"/>
      <c r="J103" s="130"/>
      <c r="K103" s="131"/>
      <c r="L103" s="132"/>
      <c r="M103" s="133"/>
      <c r="N103" s="133"/>
      <c r="O103" s="134"/>
      <c r="P103" s="84"/>
      <c r="Q103" s="85"/>
      <c r="R103" s="85"/>
      <c r="S103" s="85"/>
      <c r="T103" s="85"/>
      <c r="U103" s="85"/>
      <c r="V103" s="85"/>
      <c r="W103" s="86"/>
      <c r="X103" s="86"/>
      <c r="Y103" s="78"/>
      <c r="Z103" s="78"/>
      <c r="AA103" s="78"/>
    </row>
    <row r="104" s="77" customFormat="1" spans="1:27">
      <c r="A104" s="130"/>
      <c r="B104" s="130"/>
      <c r="C104" s="130"/>
      <c r="D104" s="130"/>
      <c r="E104" s="130"/>
      <c r="F104" s="130"/>
      <c r="G104" s="130"/>
      <c r="H104" s="130"/>
      <c r="I104" s="130"/>
      <c r="J104" s="130"/>
      <c r="K104" s="131"/>
      <c r="L104" s="132"/>
      <c r="M104" s="133"/>
      <c r="N104" s="133"/>
      <c r="O104" s="134"/>
      <c r="P104" s="84"/>
      <c r="Q104" s="85"/>
      <c r="R104" s="85"/>
      <c r="S104" s="85"/>
      <c r="T104" s="85"/>
      <c r="U104" s="85"/>
      <c r="V104" s="85"/>
      <c r="W104" s="86"/>
      <c r="X104" s="86"/>
      <c r="Y104" s="78"/>
      <c r="Z104" s="78"/>
      <c r="AA104" s="78"/>
    </row>
    <row r="105" s="77" customFormat="1" spans="1:27">
      <c r="A105" s="130"/>
      <c r="B105" s="130"/>
      <c r="C105" s="130"/>
      <c r="D105" s="130"/>
      <c r="E105" s="130"/>
      <c r="F105" s="130"/>
      <c r="G105" s="130"/>
      <c r="H105" s="130"/>
      <c r="I105" s="130"/>
      <c r="J105" s="130"/>
      <c r="K105" s="131"/>
      <c r="L105" s="132"/>
      <c r="M105" s="133"/>
      <c r="N105" s="133"/>
      <c r="O105" s="134"/>
      <c r="P105" s="84"/>
      <c r="Q105" s="85"/>
      <c r="R105" s="85"/>
      <c r="S105" s="85"/>
      <c r="T105" s="85"/>
      <c r="U105" s="85"/>
      <c r="V105" s="85"/>
      <c r="W105" s="86"/>
      <c r="X105" s="86"/>
      <c r="Y105" s="78"/>
      <c r="Z105" s="78"/>
      <c r="AA105" s="78"/>
    </row>
    <row r="106" s="77" customFormat="1" spans="1:27">
      <c r="A106" s="130"/>
      <c r="B106" s="130"/>
      <c r="C106" s="130"/>
      <c r="D106" s="130"/>
      <c r="E106" s="130"/>
      <c r="F106" s="130"/>
      <c r="G106" s="130"/>
      <c r="H106" s="130"/>
      <c r="I106" s="130"/>
      <c r="J106" s="130"/>
      <c r="K106" s="131"/>
      <c r="L106" s="132"/>
      <c r="M106" s="133"/>
      <c r="N106" s="133"/>
      <c r="O106" s="134"/>
      <c r="P106" s="84"/>
      <c r="Q106" s="85"/>
      <c r="R106" s="85"/>
      <c r="S106" s="85"/>
      <c r="T106" s="85"/>
      <c r="U106" s="85"/>
      <c r="V106" s="85"/>
      <c r="W106" s="86"/>
      <c r="X106" s="86"/>
      <c r="Y106" s="78"/>
      <c r="Z106" s="78"/>
      <c r="AA106" s="78"/>
    </row>
    <row r="107" s="77" customFormat="1" spans="1:27">
      <c r="A107" s="130"/>
      <c r="B107" s="130"/>
      <c r="C107" s="130"/>
      <c r="D107" s="130"/>
      <c r="E107" s="130"/>
      <c r="F107" s="130"/>
      <c r="G107" s="130"/>
      <c r="H107" s="130"/>
      <c r="I107" s="130"/>
      <c r="J107" s="130"/>
      <c r="K107" s="131"/>
      <c r="L107" s="132"/>
      <c r="M107" s="133"/>
      <c r="N107" s="133"/>
      <c r="O107" s="134"/>
      <c r="P107" s="84"/>
      <c r="Q107" s="85"/>
      <c r="R107" s="85"/>
      <c r="S107" s="85"/>
      <c r="T107" s="85"/>
      <c r="U107" s="85"/>
      <c r="V107" s="85"/>
      <c r="W107" s="86"/>
      <c r="X107" s="86"/>
      <c r="Y107" s="78"/>
      <c r="Z107" s="78"/>
      <c r="AA107" s="78"/>
    </row>
    <row r="108" s="77" customFormat="1" spans="1:27">
      <c r="A108" s="130"/>
      <c r="B108" s="130"/>
      <c r="C108" s="130"/>
      <c r="D108" s="130"/>
      <c r="E108" s="130"/>
      <c r="F108" s="130"/>
      <c r="G108" s="130"/>
      <c r="H108" s="130"/>
      <c r="I108" s="130"/>
      <c r="J108" s="130"/>
      <c r="K108" s="131"/>
      <c r="L108" s="132"/>
      <c r="M108" s="133"/>
      <c r="N108" s="133"/>
      <c r="O108" s="134"/>
      <c r="P108" s="84"/>
      <c r="Q108" s="85"/>
      <c r="R108" s="85"/>
      <c r="S108" s="85"/>
      <c r="T108" s="85"/>
      <c r="U108" s="85"/>
      <c r="V108" s="85"/>
      <c r="W108" s="86"/>
      <c r="X108" s="86"/>
      <c r="Y108" s="78"/>
      <c r="Z108" s="78"/>
      <c r="AA108" s="78"/>
    </row>
    <row r="109" s="77" customFormat="1" spans="1:27">
      <c r="A109" s="130"/>
      <c r="B109" s="130"/>
      <c r="C109" s="130"/>
      <c r="D109" s="130"/>
      <c r="E109" s="130"/>
      <c r="F109" s="130"/>
      <c r="G109" s="130"/>
      <c r="H109" s="130"/>
      <c r="I109" s="130"/>
      <c r="J109" s="130"/>
      <c r="K109" s="131"/>
      <c r="L109" s="132"/>
      <c r="M109" s="133"/>
      <c r="N109" s="133"/>
      <c r="O109" s="134"/>
      <c r="P109" s="84"/>
      <c r="Q109" s="85"/>
      <c r="R109" s="85"/>
      <c r="S109" s="85"/>
      <c r="T109" s="85"/>
      <c r="U109" s="85"/>
      <c r="V109" s="85"/>
      <c r="W109" s="86"/>
      <c r="X109" s="86"/>
      <c r="Y109" s="78"/>
      <c r="Z109" s="78"/>
      <c r="AA109" s="78"/>
    </row>
    <row r="110" s="77" customFormat="1" spans="1:27">
      <c r="A110" s="130"/>
      <c r="B110" s="130"/>
      <c r="C110" s="130"/>
      <c r="D110" s="130"/>
      <c r="E110" s="130"/>
      <c r="F110" s="130"/>
      <c r="G110" s="130"/>
      <c r="H110" s="130"/>
      <c r="I110" s="130"/>
      <c r="J110" s="130"/>
      <c r="K110" s="131"/>
      <c r="L110" s="132"/>
      <c r="M110" s="133"/>
      <c r="N110" s="133"/>
      <c r="O110" s="134"/>
      <c r="P110" s="84"/>
      <c r="Q110" s="85"/>
      <c r="R110" s="85"/>
      <c r="S110" s="85"/>
      <c r="T110" s="85"/>
      <c r="U110" s="85"/>
      <c r="V110" s="85"/>
      <c r="W110" s="86"/>
      <c r="X110" s="86"/>
      <c r="Y110" s="78"/>
      <c r="Z110" s="78"/>
      <c r="AA110" s="78"/>
    </row>
    <row r="111" s="77" customFormat="1" spans="1:27">
      <c r="A111" s="130"/>
      <c r="B111" s="130"/>
      <c r="C111" s="130"/>
      <c r="D111" s="130"/>
      <c r="E111" s="130"/>
      <c r="F111" s="130"/>
      <c r="G111" s="130"/>
      <c r="H111" s="130"/>
      <c r="I111" s="130"/>
      <c r="J111" s="130"/>
      <c r="K111" s="131"/>
      <c r="L111" s="132"/>
      <c r="M111" s="133"/>
      <c r="N111" s="133"/>
      <c r="O111" s="134"/>
      <c r="P111" s="84"/>
      <c r="Q111" s="85"/>
      <c r="R111" s="85"/>
      <c r="S111" s="85"/>
      <c r="T111" s="85"/>
      <c r="U111" s="85"/>
      <c r="V111" s="85"/>
      <c r="W111" s="86"/>
      <c r="X111" s="86"/>
      <c r="Y111" s="78"/>
      <c r="Z111" s="78"/>
      <c r="AA111" s="78"/>
    </row>
    <row r="112" s="77" customFormat="1" spans="1:27">
      <c r="A112" s="130"/>
      <c r="B112" s="130"/>
      <c r="C112" s="130"/>
      <c r="D112" s="130"/>
      <c r="E112" s="130"/>
      <c r="F112" s="130"/>
      <c r="G112" s="130"/>
      <c r="H112" s="130"/>
      <c r="I112" s="130"/>
      <c r="J112" s="130"/>
      <c r="K112" s="131"/>
      <c r="L112" s="132"/>
      <c r="M112" s="133"/>
      <c r="N112" s="133"/>
      <c r="O112" s="134"/>
      <c r="P112" s="84"/>
      <c r="Q112" s="85"/>
      <c r="R112" s="85"/>
      <c r="S112" s="85"/>
      <c r="T112" s="85"/>
      <c r="U112" s="85"/>
      <c r="V112" s="85"/>
      <c r="W112" s="86"/>
      <c r="X112" s="86"/>
      <c r="Y112" s="78"/>
      <c r="Z112" s="78"/>
      <c r="AA112" s="78"/>
    </row>
    <row r="113" s="77" customFormat="1" spans="1:27">
      <c r="A113" s="130"/>
      <c r="B113" s="130"/>
      <c r="C113" s="130"/>
      <c r="D113" s="130"/>
      <c r="E113" s="130"/>
      <c r="F113" s="130"/>
      <c r="G113" s="130"/>
      <c r="H113" s="130"/>
      <c r="I113" s="130"/>
      <c r="J113" s="130"/>
      <c r="K113" s="131"/>
      <c r="L113" s="132"/>
      <c r="M113" s="133"/>
      <c r="N113" s="133"/>
      <c r="O113" s="134"/>
      <c r="P113" s="84"/>
      <c r="Q113" s="85"/>
      <c r="R113" s="85"/>
      <c r="S113" s="85"/>
      <c r="T113" s="85"/>
      <c r="U113" s="85"/>
      <c r="V113" s="85"/>
      <c r="W113" s="86"/>
      <c r="X113" s="86"/>
      <c r="Y113" s="78"/>
      <c r="Z113" s="78"/>
      <c r="AA113" s="78"/>
    </row>
    <row r="114" s="77" customFormat="1" spans="1:27">
      <c r="A114" s="130"/>
      <c r="B114" s="130"/>
      <c r="C114" s="130"/>
      <c r="D114" s="130"/>
      <c r="E114" s="130"/>
      <c r="F114" s="130"/>
      <c r="G114" s="130"/>
      <c r="H114" s="130"/>
      <c r="I114" s="130"/>
      <c r="J114" s="130"/>
      <c r="K114" s="131"/>
      <c r="L114" s="132"/>
      <c r="M114" s="133"/>
      <c r="N114" s="133"/>
      <c r="O114" s="134"/>
      <c r="P114" s="84"/>
      <c r="Q114" s="85"/>
      <c r="R114" s="85"/>
      <c r="S114" s="85"/>
      <c r="T114" s="85"/>
      <c r="U114" s="85"/>
      <c r="V114" s="85"/>
      <c r="W114" s="86"/>
      <c r="X114" s="86"/>
      <c r="Y114" s="78"/>
      <c r="Z114" s="78"/>
      <c r="AA114" s="78"/>
    </row>
    <row r="115" s="77" customFormat="1" spans="1:27">
      <c r="A115" s="130"/>
      <c r="B115" s="130"/>
      <c r="C115" s="130"/>
      <c r="D115" s="130"/>
      <c r="E115" s="130"/>
      <c r="F115" s="130"/>
      <c r="G115" s="130"/>
      <c r="H115" s="130"/>
      <c r="I115" s="130"/>
      <c r="J115" s="130"/>
      <c r="K115" s="131"/>
      <c r="L115" s="132"/>
      <c r="M115" s="133"/>
      <c r="N115" s="133"/>
      <c r="O115" s="134"/>
      <c r="P115" s="84"/>
      <c r="Q115" s="85"/>
      <c r="R115" s="85"/>
      <c r="S115" s="85"/>
      <c r="T115" s="85"/>
      <c r="U115" s="85"/>
      <c r="V115" s="85"/>
      <c r="W115" s="86"/>
      <c r="X115" s="86"/>
      <c r="Y115" s="78"/>
      <c r="Z115" s="78"/>
      <c r="AA115" s="78"/>
    </row>
    <row r="116" s="77" customFormat="1" spans="1:27">
      <c r="A116" s="130"/>
      <c r="B116" s="130"/>
      <c r="C116" s="130"/>
      <c r="D116" s="130"/>
      <c r="E116" s="130"/>
      <c r="F116" s="130"/>
      <c r="G116" s="130"/>
      <c r="H116" s="130"/>
      <c r="I116" s="130"/>
      <c r="J116" s="130"/>
      <c r="K116" s="131"/>
      <c r="L116" s="132"/>
      <c r="M116" s="133"/>
      <c r="N116" s="133"/>
      <c r="O116" s="134"/>
      <c r="P116" s="84"/>
      <c r="Q116" s="85"/>
      <c r="R116" s="85"/>
      <c r="S116" s="85"/>
      <c r="T116" s="85"/>
      <c r="U116" s="85"/>
      <c r="V116" s="85"/>
      <c r="W116" s="86"/>
      <c r="X116" s="86"/>
      <c r="Y116" s="78"/>
      <c r="Z116" s="78"/>
      <c r="AA116" s="78"/>
    </row>
    <row r="117" s="77" customFormat="1" spans="1:27">
      <c r="A117" s="130"/>
      <c r="B117" s="130"/>
      <c r="C117" s="130"/>
      <c r="D117" s="130"/>
      <c r="E117" s="130"/>
      <c r="F117" s="130"/>
      <c r="G117" s="130"/>
      <c r="H117" s="130"/>
      <c r="I117" s="130"/>
      <c r="J117" s="130"/>
      <c r="K117" s="131"/>
      <c r="L117" s="132"/>
      <c r="M117" s="133"/>
      <c r="N117" s="133"/>
      <c r="O117" s="134"/>
      <c r="P117" s="84"/>
      <c r="Q117" s="85"/>
      <c r="R117" s="85"/>
      <c r="S117" s="85"/>
      <c r="T117" s="85"/>
      <c r="U117" s="85"/>
      <c r="V117" s="85"/>
      <c r="W117" s="86"/>
      <c r="X117" s="86"/>
      <c r="Y117" s="78"/>
      <c r="Z117" s="78"/>
      <c r="AA117" s="78"/>
    </row>
    <row r="118" s="77" customFormat="1" spans="1:27">
      <c r="A118" s="130"/>
      <c r="B118" s="130"/>
      <c r="C118" s="130"/>
      <c r="D118" s="130"/>
      <c r="E118" s="130"/>
      <c r="F118" s="130"/>
      <c r="G118" s="130"/>
      <c r="H118" s="130"/>
      <c r="I118" s="130"/>
      <c r="J118" s="130"/>
      <c r="K118" s="131"/>
      <c r="L118" s="132"/>
      <c r="M118" s="133"/>
      <c r="N118" s="133"/>
      <c r="O118" s="134"/>
      <c r="P118" s="84"/>
      <c r="Q118" s="85"/>
      <c r="R118" s="85"/>
      <c r="S118" s="85"/>
      <c r="T118" s="85"/>
      <c r="U118" s="85"/>
      <c r="V118" s="85"/>
      <c r="W118" s="86"/>
      <c r="X118" s="86"/>
      <c r="Y118" s="78"/>
      <c r="Z118" s="78"/>
      <c r="AA118" s="78"/>
    </row>
    <row r="119" s="77" customFormat="1" spans="1:27">
      <c r="A119" s="130"/>
      <c r="B119" s="130"/>
      <c r="C119" s="130"/>
      <c r="D119" s="130"/>
      <c r="E119" s="130"/>
      <c r="F119" s="130"/>
      <c r="G119" s="130"/>
      <c r="H119" s="130"/>
      <c r="I119" s="130"/>
      <c r="J119" s="130"/>
      <c r="K119" s="131"/>
      <c r="L119" s="132"/>
      <c r="M119" s="133"/>
      <c r="N119" s="133"/>
      <c r="O119" s="134"/>
      <c r="P119" s="84"/>
      <c r="Q119" s="85"/>
      <c r="R119" s="85"/>
      <c r="S119" s="85"/>
      <c r="T119" s="85"/>
      <c r="U119" s="85"/>
      <c r="V119" s="85"/>
      <c r="W119" s="86"/>
      <c r="X119" s="86"/>
      <c r="Y119" s="78"/>
      <c r="Z119" s="78"/>
      <c r="AA119" s="78"/>
    </row>
    <row r="120" s="77" customFormat="1" spans="1:27">
      <c r="A120" s="130"/>
      <c r="B120" s="130"/>
      <c r="C120" s="130"/>
      <c r="D120" s="130"/>
      <c r="E120" s="130"/>
      <c r="F120" s="130"/>
      <c r="G120" s="130"/>
      <c r="H120" s="130"/>
      <c r="I120" s="130"/>
      <c r="J120" s="130"/>
      <c r="K120" s="131"/>
      <c r="L120" s="132"/>
      <c r="M120" s="133"/>
      <c r="N120" s="133"/>
      <c r="O120" s="134"/>
      <c r="P120" s="84"/>
      <c r="Q120" s="85"/>
      <c r="R120" s="85"/>
      <c r="S120" s="85"/>
      <c r="T120" s="85"/>
      <c r="U120" s="85"/>
      <c r="V120" s="85"/>
      <c r="W120" s="86"/>
      <c r="X120" s="86"/>
      <c r="Y120" s="78"/>
      <c r="Z120" s="78"/>
      <c r="AA120" s="78"/>
    </row>
    <row r="121" s="77" customFormat="1" spans="1:27">
      <c r="A121" s="130"/>
      <c r="B121" s="130"/>
      <c r="C121" s="130"/>
      <c r="D121" s="130"/>
      <c r="E121" s="130"/>
      <c r="F121" s="130"/>
      <c r="G121" s="130"/>
      <c r="H121" s="130"/>
      <c r="I121" s="130"/>
      <c r="J121" s="130"/>
      <c r="K121" s="131"/>
      <c r="L121" s="132"/>
      <c r="M121" s="133"/>
      <c r="N121" s="133"/>
      <c r="O121" s="134"/>
      <c r="P121" s="84"/>
      <c r="Q121" s="85"/>
      <c r="R121" s="85"/>
      <c r="S121" s="85"/>
      <c r="T121" s="85"/>
      <c r="U121" s="85"/>
      <c r="V121" s="85"/>
      <c r="W121" s="86"/>
      <c r="X121" s="86"/>
      <c r="Y121" s="78"/>
      <c r="Z121" s="78"/>
      <c r="AA121" s="78"/>
    </row>
    <row r="122" s="77" customFormat="1" spans="1:27">
      <c r="A122" s="130"/>
      <c r="B122" s="130"/>
      <c r="C122" s="130"/>
      <c r="D122" s="130"/>
      <c r="E122" s="130"/>
      <c r="F122" s="130"/>
      <c r="G122" s="130"/>
      <c r="H122" s="130"/>
      <c r="I122" s="130"/>
      <c r="J122" s="130"/>
      <c r="K122" s="131"/>
      <c r="L122" s="132"/>
      <c r="M122" s="133"/>
      <c r="N122" s="133"/>
      <c r="O122" s="134"/>
      <c r="P122" s="84"/>
      <c r="Q122" s="85"/>
      <c r="R122" s="85"/>
      <c r="S122" s="85"/>
      <c r="T122" s="85"/>
      <c r="U122" s="85"/>
      <c r="V122" s="85"/>
      <c r="W122" s="86"/>
      <c r="X122" s="86"/>
      <c r="Y122" s="78"/>
      <c r="Z122" s="78"/>
      <c r="AA122" s="78"/>
    </row>
    <row r="123" s="77" customFormat="1" spans="1:27">
      <c r="A123" s="130"/>
      <c r="B123" s="130"/>
      <c r="C123" s="130"/>
      <c r="D123" s="130"/>
      <c r="E123" s="130"/>
      <c r="F123" s="130"/>
      <c r="G123" s="130"/>
      <c r="H123" s="130"/>
      <c r="I123" s="130"/>
      <c r="J123" s="130"/>
      <c r="K123" s="131"/>
      <c r="L123" s="132"/>
      <c r="M123" s="133"/>
      <c r="N123" s="133"/>
      <c r="O123" s="134"/>
      <c r="P123" s="84"/>
      <c r="Q123" s="85"/>
      <c r="R123" s="85"/>
      <c r="S123" s="85"/>
      <c r="T123" s="85"/>
      <c r="U123" s="85"/>
      <c r="V123" s="85"/>
      <c r="W123" s="86"/>
      <c r="X123" s="86"/>
      <c r="Y123" s="78"/>
      <c r="Z123" s="78"/>
      <c r="AA123" s="78"/>
    </row>
    <row r="124" s="77" customFormat="1" spans="1:27">
      <c r="A124" s="130"/>
      <c r="B124" s="130"/>
      <c r="C124" s="130"/>
      <c r="D124" s="130"/>
      <c r="E124" s="130"/>
      <c r="F124" s="130"/>
      <c r="G124" s="130"/>
      <c r="H124" s="130"/>
      <c r="I124" s="130"/>
      <c r="J124" s="130"/>
      <c r="K124" s="131"/>
      <c r="L124" s="132"/>
      <c r="M124" s="133"/>
      <c r="N124" s="133"/>
      <c r="O124" s="134"/>
      <c r="P124" s="84"/>
      <c r="Q124" s="85"/>
      <c r="R124" s="85"/>
      <c r="S124" s="85"/>
      <c r="T124" s="85"/>
      <c r="U124" s="85"/>
      <c r="V124" s="85"/>
      <c r="W124" s="86"/>
      <c r="X124" s="86"/>
      <c r="Y124" s="78"/>
      <c r="Z124" s="78"/>
      <c r="AA124" s="78"/>
    </row>
    <row r="125" s="77" customFormat="1" spans="1:27">
      <c r="A125" s="130"/>
      <c r="B125" s="130"/>
      <c r="C125" s="130"/>
      <c r="D125" s="130"/>
      <c r="E125" s="130"/>
      <c r="F125" s="130"/>
      <c r="G125" s="130"/>
      <c r="H125" s="130"/>
      <c r="I125" s="130"/>
      <c r="J125" s="130"/>
      <c r="K125" s="131"/>
      <c r="L125" s="132"/>
      <c r="M125" s="133"/>
      <c r="N125" s="133"/>
      <c r="O125" s="134"/>
      <c r="P125" s="84"/>
      <c r="Q125" s="85"/>
      <c r="R125" s="85"/>
      <c r="S125" s="85"/>
      <c r="T125" s="85"/>
      <c r="U125" s="85"/>
      <c r="V125" s="85"/>
      <c r="W125" s="86"/>
      <c r="X125" s="86"/>
      <c r="Y125" s="78"/>
      <c r="Z125" s="78"/>
      <c r="AA125" s="78"/>
    </row>
    <row r="126" s="77" customFormat="1" spans="1:27">
      <c r="A126" s="130"/>
      <c r="B126" s="130"/>
      <c r="C126" s="130"/>
      <c r="D126" s="130"/>
      <c r="E126" s="130"/>
      <c r="F126" s="130"/>
      <c r="G126" s="130"/>
      <c r="H126" s="130"/>
      <c r="I126" s="130"/>
      <c r="J126" s="130"/>
      <c r="K126" s="131"/>
      <c r="L126" s="132"/>
      <c r="M126" s="133"/>
      <c r="N126" s="133"/>
      <c r="O126" s="134"/>
      <c r="P126" s="84"/>
      <c r="Q126" s="85"/>
      <c r="R126" s="85"/>
      <c r="S126" s="85"/>
      <c r="T126" s="85"/>
      <c r="U126" s="85"/>
      <c r="V126" s="85"/>
      <c r="W126" s="86"/>
      <c r="X126" s="86"/>
      <c r="Y126" s="78"/>
      <c r="Z126" s="78"/>
      <c r="AA126" s="78"/>
    </row>
    <row r="127" s="77" customFormat="1" spans="1:27">
      <c r="A127" s="130"/>
      <c r="B127" s="130"/>
      <c r="C127" s="130"/>
      <c r="D127" s="130"/>
      <c r="E127" s="130"/>
      <c r="F127" s="130"/>
      <c r="G127" s="130"/>
      <c r="H127" s="130"/>
      <c r="I127" s="130"/>
      <c r="J127" s="130"/>
      <c r="K127" s="131"/>
      <c r="L127" s="132"/>
      <c r="M127" s="133"/>
      <c r="N127" s="133"/>
      <c r="O127" s="134"/>
      <c r="P127" s="84"/>
      <c r="Q127" s="85"/>
      <c r="R127" s="85"/>
      <c r="S127" s="85"/>
      <c r="T127" s="85"/>
      <c r="U127" s="85"/>
      <c r="V127" s="85"/>
      <c r="W127" s="86"/>
      <c r="X127" s="86"/>
      <c r="Y127" s="78"/>
      <c r="Z127" s="78"/>
      <c r="AA127" s="78"/>
    </row>
    <row r="128" s="77" customFormat="1" spans="1:27">
      <c r="A128" s="130"/>
      <c r="B128" s="130"/>
      <c r="C128" s="130"/>
      <c r="D128" s="130"/>
      <c r="E128" s="130"/>
      <c r="F128" s="130"/>
      <c r="G128" s="130"/>
      <c r="H128" s="130"/>
      <c r="I128" s="130"/>
      <c r="J128" s="130"/>
      <c r="K128" s="131"/>
      <c r="L128" s="132"/>
      <c r="M128" s="133"/>
      <c r="N128" s="133"/>
      <c r="O128" s="134"/>
      <c r="P128" s="84"/>
      <c r="Q128" s="85"/>
      <c r="R128" s="85"/>
      <c r="S128" s="85"/>
      <c r="T128" s="85"/>
      <c r="U128" s="85"/>
      <c r="V128" s="85"/>
      <c r="W128" s="86"/>
      <c r="X128" s="86"/>
      <c r="Y128" s="78"/>
      <c r="Z128" s="78"/>
      <c r="AA128" s="78"/>
    </row>
    <row r="129" s="77" customFormat="1" spans="1:27">
      <c r="A129" s="130"/>
      <c r="B129" s="130"/>
      <c r="C129" s="130"/>
      <c r="D129" s="130"/>
      <c r="E129" s="130"/>
      <c r="F129" s="130"/>
      <c r="G129" s="130"/>
      <c r="H129" s="130"/>
      <c r="I129" s="130"/>
      <c r="J129" s="130"/>
      <c r="K129" s="131"/>
      <c r="L129" s="132"/>
      <c r="M129" s="133"/>
      <c r="N129" s="133"/>
      <c r="O129" s="134"/>
      <c r="P129" s="84"/>
      <c r="Q129" s="85"/>
      <c r="R129" s="85"/>
      <c r="S129" s="85"/>
      <c r="T129" s="85"/>
      <c r="U129" s="85"/>
      <c r="V129" s="85"/>
      <c r="W129" s="86"/>
      <c r="X129" s="86"/>
      <c r="Y129" s="78"/>
      <c r="Z129" s="78"/>
      <c r="AA129" s="78"/>
    </row>
    <row r="130" s="77" customFormat="1" spans="1:27">
      <c r="A130" s="130"/>
      <c r="B130" s="130"/>
      <c r="C130" s="130"/>
      <c r="D130" s="130"/>
      <c r="E130" s="130"/>
      <c r="F130" s="130"/>
      <c r="G130" s="130"/>
      <c r="H130" s="130"/>
      <c r="I130" s="130"/>
      <c r="J130" s="130"/>
      <c r="K130" s="131"/>
      <c r="L130" s="132"/>
      <c r="M130" s="133"/>
      <c r="N130" s="133"/>
      <c r="O130" s="134"/>
      <c r="P130" s="84"/>
      <c r="Q130" s="85"/>
      <c r="R130" s="85"/>
      <c r="S130" s="85"/>
      <c r="T130" s="85"/>
      <c r="U130" s="85"/>
      <c r="V130" s="85"/>
      <c r="W130" s="86"/>
      <c r="X130" s="86"/>
      <c r="Y130" s="78"/>
      <c r="Z130" s="78"/>
      <c r="AA130" s="78"/>
    </row>
    <row r="131" s="77" customFormat="1" spans="1:27">
      <c r="A131" s="130"/>
      <c r="B131" s="130"/>
      <c r="C131" s="130"/>
      <c r="D131" s="130"/>
      <c r="E131" s="130"/>
      <c r="F131" s="130"/>
      <c r="G131" s="130"/>
      <c r="H131" s="130"/>
      <c r="I131" s="130"/>
      <c r="J131" s="130"/>
      <c r="K131" s="131"/>
      <c r="L131" s="132"/>
      <c r="M131" s="133"/>
      <c r="N131" s="133"/>
      <c r="O131" s="134"/>
      <c r="P131" s="84"/>
      <c r="Q131" s="85"/>
      <c r="R131" s="85"/>
      <c r="S131" s="85"/>
      <c r="T131" s="85"/>
      <c r="U131" s="85"/>
      <c r="V131" s="85"/>
      <c r="W131" s="86"/>
      <c r="X131" s="86"/>
      <c r="Y131" s="78"/>
      <c r="Z131" s="78"/>
      <c r="AA131" s="78"/>
    </row>
    <row r="132" s="77" customFormat="1" spans="1:27">
      <c r="A132" s="130"/>
      <c r="B132" s="130"/>
      <c r="C132" s="130"/>
      <c r="D132" s="130"/>
      <c r="E132" s="130"/>
      <c r="F132" s="130"/>
      <c r="G132" s="130"/>
      <c r="H132" s="130"/>
      <c r="I132" s="130"/>
      <c r="J132" s="130"/>
      <c r="K132" s="131"/>
      <c r="L132" s="132"/>
      <c r="M132" s="133"/>
      <c r="N132" s="133"/>
      <c r="O132" s="134"/>
      <c r="P132" s="84"/>
      <c r="Q132" s="85"/>
      <c r="R132" s="85"/>
      <c r="S132" s="85"/>
      <c r="T132" s="85"/>
      <c r="U132" s="85"/>
      <c r="V132" s="85"/>
      <c r="W132" s="86"/>
      <c r="X132" s="86"/>
      <c r="Y132" s="78"/>
      <c r="Z132" s="78"/>
      <c r="AA132" s="78"/>
    </row>
    <row r="133" s="77" customFormat="1" spans="1:27">
      <c r="A133" s="130"/>
      <c r="B133" s="130"/>
      <c r="C133" s="130"/>
      <c r="D133" s="130"/>
      <c r="E133" s="130"/>
      <c r="F133" s="130"/>
      <c r="G133" s="130"/>
      <c r="H133" s="130"/>
      <c r="I133" s="130"/>
      <c r="J133" s="130"/>
      <c r="K133" s="131"/>
      <c r="L133" s="132"/>
      <c r="M133" s="133"/>
      <c r="N133" s="133"/>
      <c r="O133" s="134"/>
      <c r="P133" s="84"/>
      <c r="Q133" s="85"/>
      <c r="R133" s="85"/>
      <c r="S133" s="85"/>
      <c r="T133" s="85"/>
      <c r="U133" s="85"/>
      <c r="V133" s="85"/>
      <c r="W133" s="86"/>
      <c r="X133" s="86"/>
      <c r="Y133" s="78"/>
      <c r="Z133" s="78"/>
      <c r="AA133" s="78"/>
    </row>
    <row r="134" s="77" customFormat="1" spans="1:27">
      <c r="A134" s="130"/>
      <c r="B134" s="130"/>
      <c r="C134" s="130"/>
      <c r="D134" s="130"/>
      <c r="E134" s="130"/>
      <c r="F134" s="130"/>
      <c r="G134" s="130"/>
      <c r="H134" s="130"/>
      <c r="I134" s="130"/>
      <c r="J134" s="130"/>
      <c r="K134" s="131"/>
      <c r="L134" s="132"/>
      <c r="M134" s="133"/>
      <c r="N134" s="133"/>
      <c r="O134" s="134"/>
      <c r="P134" s="84"/>
      <c r="Q134" s="85"/>
      <c r="R134" s="85"/>
      <c r="S134" s="85"/>
      <c r="T134" s="85"/>
      <c r="U134" s="85"/>
      <c r="V134" s="85"/>
      <c r="W134" s="86"/>
      <c r="X134" s="86"/>
      <c r="Y134" s="78"/>
      <c r="Z134" s="78"/>
      <c r="AA134" s="78"/>
    </row>
    <row r="135" s="77" customFormat="1" spans="1:27">
      <c r="A135" s="130"/>
      <c r="B135" s="130"/>
      <c r="C135" s="130"/>
      <c r="D135" s="130"/>
      <c r="E135" s="130"/>
      <c r="F135" s="130"/>
      <c r="G135" s="130"/>
      <c r="H135" s="130"/>
      <c r="I135" s="130"/>
      <c r="J135" s="130"/>
      <c r="K135" s="131"/>
      <c r="L135" s="132"/>
      <c r="M135" s="133"/>
      <c r="N135" s="133"/>
      <c r="O135" s="134"/>
      <c r="P135" s="84"/>
      <c r="Q135" s="85"/>
      <c r="R135" s="85"/>
      <c r="S135" s="85"/>
      <c r="T135" s="85"/>
      <c r="U135" s="85"/>
      <c r="V135" s="85"/>
      <c r="W135" s="86"/>
      <c r="X135" s="86"/>
      <c r="Y135" s="78"/>
      <c r="Z135" s="78"/>
      <c r="AA135" s="78"/>
    </row>
    <row r="136" s="77" customFormat="1" spans="1:27">
      <c r="A136" s="130"/>
      <c r="B136" s="130"/>
      <c r="C136" s="130"/>
      <c r="D136" s="130"/>
      <c r="E136" s="130"/>
      <c r="F136" s="130"/>
      <c r="G136" s="130"/>
      <c r="H136" s="130"/>
      <c r="I136" s="130"/>
      <c r="J136" s="130"/>
      <c r="K136" s="131"/>
      <c r="L136" s="132"/>
      <c r="M136" s="133"/>
      <c r="N136" s="133"/>
      <c r="O136" s="134"/>
      <c r="P136" s="84"/>
      <c r="Q136" s="85"/>
      <c r="R136" s="85"/>
      <c r="S136" s="85"/>
      <c r="T136" s="85"/>
      <c r="U136" s="85"/>
      <c r="V136" s="85"/>
      <c r="W136" s="86"/>
      <c r="X136" s="86"/>
      <c r="Y136" s="78"/>
      <c r="Z136" s="78"/>
      <c r="AA136" s="78"/>
    </row>
    <row r="137" s="77" customFormat="1" spans="1:27">
      <c r="A137" s="130"/>
      <c r="B137" s="130"/>
      <c r="C137" s="130"/>
      <c r="D137" s="130"/>
      <c r="E137" s="130"/>
      <c r="F137" s="130"/>
      <c r="G137" s="130"/>
      <c r="H137" s="130"/>
      <c r="I137" s="130"/>
      <c r="J137" s="130"/>
      <c r="K137" s="131"/>
      <c r="L137" s="132"/>
      <c r="M137" s="133"/>
      <c r="N137" s="133"/>
      <c r="O137" s="134"/>
      <c r="P137" s="84"/>
      <c r="Q137" s="85"/>
      <c r="R137" s="85"/>
      <c r="S137" s="85"/>
      <c r="T137" s="85"/>
      <c r="U137" s="85"/>
      <c r="V137" s="85"/>
      <c r="W137" s="86"/>
      <c r="X137" s="86"/>
      <c r="Y137" s="78"/>
      <c r="Z137" s="78"/>
      <c r="AA137" s="78"/>
    </row>
    <row r="138" s="77" customFormat="1" spans="1:27">
      <c r="A138" s="130"/>
      <c r="B138" s="130"/>
      <c r="C138" s="130"/>
      <c r="D138" s="130"/>
      <c r="E138" s="130"/>
      <c r="F138" s="130"/>
      <c r="G138" s="130"/>
      <c r="H138" s="130"/>
      <c r="I138" s="130"/>
      <c r="J138" s="130"/>
      <c r="K138" s="131"/>
      <c r="L138" s="132"/>
      <c r="M138" s="133"/>
      <c r="N138" s="133"/>
      <c r="O138" s="134"/>
      <c r="P138" s="84"/>
      <c r="Q138" s="85"/>
      <c r="R138" s="85"/>
      <c r="S138" s="85"/>
      <c r="T138" s="85"/>
      <c r="U138" s="85"/>
      <c r="V138" s="85"/>
      <c r="W138" s="86"/>
      <c r="X138" s="86"/>
      <c r="Y138" s="78"/>
      <c r="Z138" s="78"/>
      <c r="AA138" s="78"/>
    </row>
    <row r="139" s="77" customFormat="1" spans="1:27">
      <c r="A139" s="130"/>
      <c r="B139" s="130"/>
      <c r="C139" s="130"/>
      <c r="D139" s="130"/>
      <c r="E139" s="130"/>
      <c r="F139" s="130"/>
      <c r="G139" s="130"/>
      <c r="H139" s="130"/>
      <c r="I139" s="130"/>
      <c r="J139" s="130"/>
      <c r="K139" s="131"/>
      <c r="L139" s="132"/>
      <c r="M139" s="133"/>
      <c r="N139" s="133"/>
      <c r="O139" s="134"/>
      <c r="P139" s="84"/>
      <c r="Q139" s="85"/>
      <c r="R139" s="85"/>
      <c r="S139" s="85"/>
      <c r="T139" s="85"/>
      <c r="U139" s="85"/>
      <c r="V139" s="85"/>
      <c r="W139" s="86"/>
      <c r="X139" s="86"/>
      <c r="Y139" s="78"/>
      <c r="Z139" s="78"/>
      <c r="AA139" s="78"/>
    </row>
    <row r="140" s="77" customFormat="1" spans="1:27">
      <c r="A140" s="130"/>
      <c r="B140" s="130"/>
      <c r="C140" s="130"/>
      <c r="D140" s="130"/>
      <c r="E140" s="130"/>
      <c r="F140" s="130"/>
      <c r="G140" s="130"/>
      <c r="H140" s="130"/>
      <c r="I140" s="130"/>
      <c r="J140" s="130"/>
      <c r="K140" s="131"/>
      <c r="L140" s="132"/>
      <c r="M140" s="133"/>
      <c r="N140" s="133"/>
      <c r="O140" s="134"/>
      <c r="P140" s="84"/>
      <c r="Q140" s="85"/>
      <c r="R140" s="85"/>
      <c r="S140" s="85"/>
      <c r="T140" s="85"/>
      <c r="U140" s="85"/>
      <c r="V140" s="85"/>
      <c r="W140" s="86"/>
      <c r="X140" s="86"/>
      <c r="Y140" s="78"/>
      <c r="Z140" s="78"/>
      <c r="AA140" s="78"/>
    </row>
    <row r="141" s="77" customFormat="1" spans="1:27">
      <c r="A141" s="130"/>
      <c r="B141" s="130"/>
      <c r="C141" s="130"/>
      <c r="D141" s="130"/>
      <c r="E141" s="130"/>
      <c r="F141" s="130"/>
      <c r="G141" s="130"/>
      <c r="H141" s="130"/>
      <c r="I141" s="130"/>
      <c r="J141" s="130"/>
      <c r="K141" s="131"/>
      <c r="L141" s="132"/>
      <c r="M141" s="133"/>
      <c r="N141" s="133"/>
      <c r="O141" s="134"/>
      <c r="P141" s="84"/>
      <c r="Q141" s="85"/>
      <c r="R141" s="85"/>
      <c r="S141" s="85"/>
      <c r="T141" s="85"/>
      <c r="U141" s="85"/>
      <c r="V141" s="85"/>
      <c r="W141" s="86"/>
      <c r="X141" s="86"/>
      <c r="Y141" s="78"/>
      <c r="Z141" s="78"/>
      <c r="AA141" s="78"/>
    </row>
    <row r="142" s="77" customFormat="1" spans="1:27">
      <c r="A142" s="130"/>
      <c r="B142" s="130"/>
      <c r="C142" s="130"/>
      <c r="D142" s="130"/>
      <c r="E142" s="130"/>
      <c r="F142" s="130"/>
      <c r="G142" s="130"/>
      <c r="H142" s="130"/>
      <c r="I142" s="130"/>
      <c r="J142" s="130"/>
      <c r="K142" s="131"/>
      <c r="L142" s="132"/>
      <c r="M142" s="133"/>
      <c r="N142" s="133"/>
      <c r="O142" s="134"/>
      <c r="P142" s="84"/>
      <c r="Q142" s="85"/>
      <c r="R142" s="85"/>
      <c r="S142" s="85"/>
      <c r="T142" s="85"/>
      <c r="U142" s="85"/>
      <c r="V142" s="85"/>
      <c r="W142" s="86"/>
      <c r="X142" s="86"/>
      <c r="Y142" s="78"/>
      <c r="Z142" s="78"/>
      <c r="AA142" s="78"/>
    </row>
    <row r="143" s="77" customFormat="1" spans="1:27">
      <c r="A143" s="130"/>
      <c r="B143" s="130"/>
      <c r="C143" s="130"/>
      <c r="D143" s="130"/>
      <c r="E143" s="130"/>
      <c r="F143" s="130"/>
      <c r="G143" s="130"/>
      <c r="H143" s="130"/>
      <c r="I143" s="130"/>
      <c r="J143" s="130"/>
      <c r="K143" s="131"/>
      <c r="L143" s="132"/>
      <c r="M143" s="133"/>
      <c r="N143" s="133"/>
      <c r="O143" s="134"/>
      <c r="P143" s="84"/>
      <c r="Q143" s="85"/>
      <c r="R143" s="85"/>
      <c r="S143" s="85"/>
      <c r="T143" s="85"/>
      <c r="U143" s="85"/>
      <c r="V143" s="85"/>
      <c r="W143" s="86"/>
      <c r="X143" s="86"/>
      <c r="Y143" s="78"/>
      <c r="Z143" s="78"/>
      <c r="AA143" s="78"/>
    </row>
    <row r="144" s="77" customFormat="1" spans="1:27">
      <c r="A144" s="130"/>
      <c r="B144" s="130"/>
      <c r="C144" s="130"/>
      <c r="D144" s="130"/>
      <c r="E144" s="130"/>
      <c r="F144" s="130"/>
      <c r="G144" s="130"/>
      <c r="H144" s="130"/>
      <c r="I144" s="130"/>
      <c r="J144" s="130"/>
      <c r="K144" s="131"/>
      <c r="L144" s="132"/>
      <c r="M144" s="133"/>
      <c r="N144" s="133"/>
      <c r="O144" s="134"/>
      <c r="P144" s="84"/>
      <c r="Q144" s="85"/>
      <c r="R144" s="85"/>
      <c r="S144" s="85"/>
      <c r="T144" s="85"/>
      <c r="U144" s="85"/>
      <c r="V144" s="85"/>
      <c r="W144" s="86"/>
      <c r="X144" s="86"/>
      <c r="Y144" s="78"/>
      <c r="Z144" s="78"/>
      <c r="AA144" s="78"/>
    </row>
    <row r="145" s="77" customFormat="1" spans="1:27">
      <c r="A145" s="130"/>
      <c r="B145" s="130"/>
      <c r="C145" s="130"/>
      <c r="D145" s="130"/>
      <c r="E145" s="130"/>
      <c r="F145" s="130"/>
      <c r="G145" s="130"/>
      <c r="H145" s="130"/>
      <c r="I145" s="130"/>
      <c r="J145" s="130"/>
      <c r="K145" s="131"/>
      <c r="L145" s="132"/>
      <c r="M145" s="133"/>
      <c r="N145" s="133"/>
      <c r="O145" s="134"/>
      <c r="P145" s="84"/>
      <c r="Q145" s="85"/>
      <c r="R145" s="85"/>
      <c r="S145" s="85"/>
      <c r="T145" s="85"/>
      <c r="U145" s="85"/>
      <c r="V145" s="85"/>
      <c r="W145" s="86"/>
      <c r="X145" s="86"/>
      <c r="Y145" s="78"/>
      <c r="Z145" s="78"/>
      <c r="AA145" s="78"/>
    </row>
    <row r="146" s="77" customFormat="1" spans="1:27">
      <c r="A146" s="130"/>
      <c r="B146" s="130"/>
      <c r="C146" s="130"/>
      <c r="D146" s="130"/>
      <c r="E146" s="130"/>
      <c r="F146" s="130"/>
      <c r="G146" s="130"/>
      <c r="H146" s="130"/>
      <c r="I146" s="130"/>
      <c r="J146" s="130"/>
      <c r="K146" s="131"/>
      <c r="L146" s="132"/>
      <c r="M146" s="133"/>
      <c r="N146" s="133"/>
      <c r="O146" s="134"/>
      <c r="P146" s="84"/>
      <c r="Q146" s="85"/>
      <c r="R146" s="85"/>
      <c r="S146" s="85"/>
      <c r="T146" s="85"/>
      <c r="U146" s="85"/>
      <c r="V146" s="85"/>
      <c r="W146" s="86"/>
      <c r="X146" s="86"/>
      <c r="Y146" s="78"/>
      <c r="Z146" s="78"/>
      <c r="AA146" s="78"/>
    </row>
    <row r="147" s="77" customFormat="1" spans="1:27">
      <c r="A147" s="130"/>
      <c r="B147" s="130"/>
      <c r="C147" s="130"/>
      <c r="D147" s="130"/>
      <c r="E147" s="130"/>
      <c r="F147" s="130"/>
      <c r="G147" s="130"/>
      <c r="H147" s="130"/>
      <c r="I147" s="130"/>
      <c r="J147" s="130"/>
      <c r="K147" s="131"/>
      <c r="L147" s="132"/>
      <c r="M147" s="133"/>
      <c r="N147" s="133"/>
      <c r="O147" s="134"/>
      <c r="P147" s="84"/>
      <c r="Q147" s="85"/>
      <c r="R147" s="85"/>
      <c r="S147" s="85"/>
      <c r="T147" s="85"/>
      <c r="U147" s="85"/>
      <c r="V147" s="85"/>
      <c r="W147" s="86"/>
      <c r="X147" s="86"/>
      <c r="Y147" s="78"/>
      <c r="Z147" s="78"/>
      <c r="AA147" s="78"/>
    </row>
  </sheetData>
  <mergeCells count="8">
    <mergeCell ref="D10:J10"/>
    <mergeCell ref="D11:J11"/>
    <mergeCell ref="D12:J12"/>
    <mergeCell ref="A5:A9"/>
    <mergeCell ref="B5:B9"/>
    <mergeCell ref="A1:O3"/>
    <mergeCell ref="A10:C12"/>
    <mergeCell ref="M10:O12"/>
  </mergeCells>
  <dataValidations count="3">
    <dataValidation type="list" allowBlank="1" showInputMessage="1" showErrorMessage="1" errorTitle="错误" error="你选择的不是下拉列表中的选项。" sqref="E5:E9">
      <formula1>"一次性收费,产品订阅"</formula1>
    </dataValidation>
    <dataValidation type="list" allowBlank="1" showInputMessage="1" showErrorMessage="1" errorTitle="错误" error="你选择的不是下拉列表中的选项。" promptTitle="提示：" prompt="1为选择，0为不选择" sqref="H5:H9">
      <formula1>"0,1"</formula1>
    </dataValidation>
    <dataValidation type="whole" operator="equal" allowBlank="1" showInputMessage="1" showErrorMessage="1" error="请输入1" prompt="请输入1" sqref="I5:I9">
      <formula1>1</formula1>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W243"/>
  <sheetViews>
    <sheetView showGridLines="0" zoomScale="50" zoomScaleNormal="50" workbookViewId="0">
      <selection activeCell="C9" sqref="C9:D9"/>
    </sheetView>
  </sheetViews>
  <sheetFormatPr defaultColWidth="8.875" defaultRowHeight="20.25"/>
  <cols>
    <col min="1" max="1" width="13.75" style="12" customWidth="1"/>
    <col min="2" max="2" width="19.375" style="12" customWidth="1"/>
    <col min="3" max="3" width="18.375" style="12" customWidth="1"/>
    <col min="4" max="4" width="24.375" style="12" customWidth="1"/>
    <col min="5" max="5" width="18.5" style="12" customWidth="1"/>
    <col min="6" max="6" width="14.25" style="12" customWidth="1"/>
    <col min="7" max="7" width="21.5" style="12" customWidth="1"/>
    <col min="8" max="8" width="15" style="12" customWidth="1"/>
    <col min="9" max="10" width="14.625" style="12" customWidth="1"/>
    <col min="11" max="11" width="18.5" style="12" customWidth="1"/>
    <col min="12" max="12" width="16.875" style="12" customWidth="1"/>
    <col min="13" max="13" width="21.5" style="13" customWidth="1"/>
    <col min="14" max="14" width="40.375" style="14" customWidth="1"/>
    <col min="15" max="15" width="11" style="14" customWidth="1"/>
    <col min="16" max="16" width="83.375" style="15" customWidth="1"/>
    <col min="17" max="17" width="75" style="12" customWidth="1"/>
    <col min="18" max="21" width="10.5" style="12" customWidth="1"/>
    <col min="22" max="23" width="10.375" style="12" customWidth="1"/>
    <col min="24" max="16384" width="8.875" style="12"/>
  </cols>
  <sheetData>
    <row r="1" spans="1:23">
      <c r="A1" s="16" t="s">
        <v>1023</v>
      </c>
      <c r="B1" s="17"/>
      <c r="C1" s="17"/>
      <c r="D1" s="17"/>
      <c r="E1" s="17"/>
      <c r="F1" s="18"/>
      <c r="G1" s="17"/>
      <c r="H1" s="17"/>
      <c r="I1" s="17"/>
      <c r="J1" s="17"/>
      <c r="K1" s="17"/>
      <c r="L1" s="17"/>
      <c r="M1" s="17"/>
      <c r="N1" s="19"/>
      <c r="O1" s="19"/>
      <c r="P1" s="20"/>
      <c r="Q1" s="21"/>
      <c r="R1" s="22"/>
      <c r="S1" s="22"/>
      <c r="T1" s="22"/>
      <c r="U1" s="22"/>
      <c r="V1" s="22"/>
      <c r="W1" s="22"/>
    </row>
    <row r="2" spans="1:23">
      <c r="A2" s="23"/>
      <c r="B2" s="23"/>
      <c r="C2" s="23"/>
      <c r="D2" s="23"/>
      <c r="E2" s="23"/>
      <c r="F2" s="18"/>
      <c r="G2" s="23"/>
      <c r="H2" s="23"/>
      <c r="I2" s="23"/>
      <c r="J2" s="23"/>
      <c r="K2" s="23"/>
      <c r="L2" s="23"/>
      <c r="M2" s="23"/>
      <c r="N2" s="24"/>
      <c r="O2" s="24"/>
      <c r="P2" s="25"/>
      <c r="Q2" s="26"/>
      <c r="R2" s="22"/>
      <c r="S2" s="22"/>
      <c r="T2" s="22"/>
      <c r="U2" s="22"/>
      <c r="V2" s="22"/>
      <c r="W2" s="22"/>
    </row>
    <row r="3" spans="1:23">
      <c r="A3" s="23"/>
      <c r="B3" s="23"/>
      <c r="C3" s="23"/>
      <c r="D3" s="23"/>
      <c r="E3" s="23"/>
      <c r="F3" s="18"/>
      <c r="G3" s="23"/>
      <c r="H3" s="23"/>
      <c r="I3" s="23"/>
      <c r="J3" s="23"/>
      <c r="K3" s="23"/>
      <c r="L3" s="23"/>
      <c r="M3" s="23"/>
      <c r="N3" s="24"/>
      <c r="O3" s="24"/>
      <c r="P3" s="25"/>
      <c r="Q3" s="26"/>
      <c r="R3" s="22"/>
      <c r="S3" s="22"/>
      <c r="T3" s="22"/>
      <c r="U3" s="22"/>
      <c r="V3" s="22"/>
      <c r="W3" s="22"/>
    </row>
    <row r="4" ht="42" spans="1:23">
      <c r="A4" s="27" t="s">
        <v>11</v>
      </c>
      <c r="B4" s="28" t="s">
        <v>12</v>
      </c>
      <c r="C4" s="28" t="s">
        <v>13</v>
      </c>
      <c r="D4" s="28"/>
      <c r="E4" s="29" t="s">
        <v>14</v>
      </c>
      <c r="F4" s="29" t="s">
        <v>15</v>
      </c>
      <c r="G4" s="29" t="s">
        <v>16</v>
      </c>
      <c r="H4" s="29" t="s">
        <v>17</v>
      </c>
      <c r="I4" s="29" t="s">
        <v>18</v>
      </c>
      <c r="J4" s="29" t="s">
        <v>19</v>
      </c>
      <c r="K4" s="29" t="s">
        <v>20</v>
      </c>
      <c r="L4" s="29" t="s">
        <v>21</v>
      </c>
      <c r="M4" s="30" t="s">
        <v>22</v>
      </c>
      <c r="N4" s="29" t="s">
        <v>23</v>
      </c>
      <c r="O4" s="29" t="s">
        <v>25</v>
      </c>
      <c r="P4" s="29" t="s">
        <v>27</v>
      </c>
      <c r="Q4" s="28" t="s">
        <v>28</v>
      </c>
      <c r="R4" s="22"/>
      <c r="S4" s="22"/>
      <c r="T4" s="22"/>
      <c r="U4" s="22"/>
      <c r="V4" s="22"/>
      <c r="W4" s="22"/>
    </row>
    <row r="5" s="11" customFormat="1" ht="60.75" spans="1:23">
      <c r="A5" s="31" t="s">
        <v>1024</v>
      </c>
      <c r="B5" s="31" t="s">
        <v>1024</v>
      </c>
      <c r="C5" s="32" t="s">
        <v>1025</v>
      </c>
      <c r="D5" s="32"/>
      <c r="E5" s="32" t="s">
        <v>255</v>
      </c>
      <c r="F5" s="32" t="s">
        <v>33</v>
      </c>
      <c r="G5" s="32">
        <v>4</v>
      </c>
      <c r="H5" s="32">
        <v>30000</v>
      </c>
      <c r="I5" s="33"/>
      <c r="J5" s="34"/>
      <c r="K5" s="35" t="s">
        <v>1026</v>
      </c>
      <c r="L5" s="36">
        <v>8000</v>
      </c>
      <c r="M5" s="37">
        <f t="shared" ref="M5:M7" si="0">IF(I5=1,H5+L5*(J5-G5),0)</f>
        <v>0</v>
      </c>
      <c r="N5" s="32"/>
      <c r="O5" s="32"/>
      <c r="P5" s="38" t="s">
        <v>1027</v>
      </c>
      <c r="Q5" s="32"/>
      <c r="R5" s="39"/>
      <c r="S5" s="39"/>
      <c r="T5" s="39"/>
      <c r="U5" s="39"/>
      <c r="V5" s="39"/>
      <c r="W5" s="39"/>
    </row>
    <row r="6" s="11" customFormat="1" ht="40.5" spans="1:23">
      <c r="A6" s="40"/>
      <c r="B6" s="40"/>
      <c r="C6" s="41" t="s">
        <v>1028</v>
      </c>
      <c r="D6" s="41"/>
      <c r="E6" s="41" t="s">
        <v>1029</v>
      </c>
      <c r="F6" s="41" t="s">
        <v>33</v>
      </c>
      <c r="G6" s="32">
        <v>100</v>
      </c>
      <c r="H6" s="37">
        <v>2000</v>
      </c>
      <c r="I6" s="33"/>
      <c r="J6" s="34"/>
      <c r="K6" s="32" t="s">
        <v>34</v>
      </c>
      <c r="L6" s="36">
        <v>20</v>
      </c>
      <c r="M6" s="37">
        <f t="shared" si="0"/>
        <v>0</v>
      </c>
      <c r="N6" s="32"/>
      <c r="O6" s="32"/>
      <c r="P6" s="38" t="s">
        <v>1030</v>
      </c>
      <c r="Q6" s="32"/>
      <c r="R6" s="39"/>
      <c r="S6" s="39"/>
      <c r="T6" s="39"/>
      <c r="U6" s="39"/>
      <c r="V6" s="39"/>
      <c r="W6" s="39"/>
    </row>
    <row r="7" s="11" customFormat="1" spans="1:23">
      <c r="A7" s="40"/>
      <c r="B7" s="40"/>
      <c r="C7" s="41" t="s">
        <v>1031</v>
      </c>
      <c r="D7" s="41"/>
      <c r="E7" s="41" t="s">
        <v>1029</v>
      </c>
      <c r="F7" s="41" t="s">
        <v>33</v>
      </c>
      <c r="G7" s="32">
        <v>100</v>
      </c>
      <c r="H7" s="37">
        <v>2000</v>
      </c>
      <c r="I7" s="33"/>
      <c r="J7" s="34"/>
      <c r="K7" s="32" t="s">
        <v>34</v>
      </c>
      <c r="L7" s="36">
        <v>20</v>
      </c>
      <c r="M7" s="37">
        <f t="shared" si="0"/>
        <v>0</v>
      </c>
      <c r="N7" s="32"/>
      <c r="O7" s="32"/>
      <c r="P7" s="38" t="s">
        <v>1032</v>
      </c>
      <c r="Q7" s="32"/>
      <c r="R7" s="39"/>
      <c r="S7" s="39"/>
      <c r="T7" s="39"/>
      <c r="U7" s="39"/>
      <c r="V7" s="39"/>
      <c r="W7" s="39"/>
    </row>
    <row r="8" s="11" customFormat="1" ht="162" spans="1:23">
      <c r="A8" s="40"/>
      <c r="B8" s="40"/>
      <c r="C8" s="32" t="s">
        <v>1033</v>
      </c>
      <c r="D8" s="32"/>
      <c r="E8" s="32" t="s">
        <v>1034</v>
      </c>
      <c r="F8" s="41" t="s">
        <v>33</v>
      </c>
      <c r="G8" s="41" t="s">
        <v>34</v>
      </c>
      <c r="H8" s="41" t="s">
        <v>34</v>
      </c>
      <c r="I8" s="33"/>
      <c r="J8" s="34"/>
      <c r="K8" s="32" t="s">
        <v>34</v>
      </c>
      <c r="L8" s="36">
        <v>20</v>
      </c>
      <c r="M8" s="37">
        <f>IF(I8=1,J8*L8,0)</f>
        <v>0</v>
      </c>
      <c r="N8" s="32"/>
      <c r="O8" s="32"/>
      <c r="P8" s="38" t="s">
        <v>1035</v>
      </c>
      <c r="Q8" s="32"/>
      <c r="R8" s="39"/>
      <c r="S8" s="39"/>
      <c r="T8" s="39"/>
      <c r="U8" s="39"/>
      <c r="V8" s="39"/>
      <c r="W8" s="39"/>
    </row>
    <row r="9" s="11" customFormat="1" ht="60.75" spans="1:23">
      <c r="A9" s="40"/>
      <c r="B9" s="40"/>
      <c r="C9" s="32" t="s">
        <v>1036</v>
      </c>
      <c r="D9" s="32"/>
      <c r="E9" s="32" t="s">
        <v>1037</v>
      </c>
      <c r="F9" s="41" t="s">
        <v>33</v>
      </c>
      <c r="G9" s="41" t="s">
        <v>34</v>
      </c>
      <c r="H9" s="41" t="s">
        <v>34</v>
      </c>
      <c r="I9" s="33"/>
      <c r="J9" s="34"/>
      <c r="K9" s="32" t="s">
        <v>34</v>
      </c>
      <c r="L9" s="36">
        <v>30</v>
      </c>
      <c r="M9" s="37">
        <f>IF(I9=1,J9*L9,0)</f>
        <v>0</v>
      </c>
      <c r="N9" s="32"/>
      <c r="O9" s="32"/>
      <c r="P9" s="38" t="s">
        <v>1038</v>
      </c>
      <c r="Q9" s="32"/>
      <c r="R9" s="39"/>
      <c r="S9" s="39"/>
      <c r="T9" s="39"/>
      <c r="U9" s="39"/>
      <c r="V9" s="39"/>
      <c r="W9" s="39"/>
    </row>
    <row r="10" s="11" customFormat="1" spans="1:23">
      <c r="A10" s="40"/>
      <c r="B10" s="40"/>
      <c r="C10" s="32" t="s">
        <v>1039</v>
      </c>
      <c r="D10" s="32"/>
      <c r="E10" s="32" t="s">
        <v>1040</v>
      </c>
      <c r="F10" s="32" t="s">
        <v>295</v>
      </c>
      <c r="G10" s="32" t="s">
        <v>34</v>
      </c>
      <c r="H10" s="32" t="s">
        <v>34</v>
      </c>
      <c r="I10" s="33"/>
      <c r="J10" s="34"/>
      <c r="K10" s="32" t="s">
        <v>34</v>
      </c>
      <c r="L10" s="42">
        <v>0.2</v>
      </c>
      <c r="M10" s="37">
        <v>0</v>
      </c>
      <c r="N10" s="32"/>
      <c r="O10" s="32"/>
      <c r="P10" s="38" t="s">
        <v>1041</v>
      </c>
      <c r="Q10" s="32"/>
      <c r="R10" s="39"/>
      <c r="S10" s="39"/>
      <c r="T10" s="39"/>
      <c r="U10" s="39"/>
      <c r="V10" s="39"/>
      <c r="W10" s="39"/>
    </row>
    <row r="11" s="11" customFormat="1" spans="1:23">
      <c r="A11" s="40"/>
      <c r="B11" s="40"/>
      <c r="C11" s="32" t="s">
        <v>1042</v>
      </c>
      <c r="D11" s="32"/>
      <c r="E11" s="32" t="s">
        <v>1043</v>
      </c>
      <c r="F11" s="32" t="s">
        <v>295</v>
      </c>
      <c r="G11" s="32" t="s">
        <v>34</v>
      </c>
      <c r="H11" s="32" t="s">
        <v>34</v>
      </c>
      <c r="I11" s="33"/>
      <c r="J11" s="34"/>
      <c r="K11" s="32" t="s">
        <v>34</v>
      </c>
      <c r="L11" s="42">
        <v>0.1</v>
      </c>
      <c r="M11" s="37">
        <v>0</v>
      </c>
      <c r="N11" s="32"/>
      <c r="O11" s="32"/>
      <c r="P11" s="38" t="s">
        <v>1044</v>
      </c>
      <c r="Q11" s="32"/>
      <c r="R11" s="39"/>
      <c r="S11" s="39"/>
      <c r="T11" s="39"/>
      <c r="U11" s="39"/>
      <c r="V11" s="39"/>
      <c r="W11" s="39"/>
    </row>
    <row r="12" s="11" customFormat="1" ht="182.25" spans="1:23">
      <c r="A12" s="40"/>
      <c r="B12" s="40"/>
      <c r="C12" s="32" t="s">
        <v>1045</v>
      </c>
      <c r="D12" s="32"/>
      <c r="E12" s="41" t="s">
        <v>255</v>
      </c>
      <c r="F12" s="41" t="s">
        <v>33</v>
      </c>
      <c r="G12" s="41">
        <v>2</v>
      </c>
      <c r="H12" s="43">
        <v>40000</v>
      </c>
      <c r="I12" s="41"/>
      <c r="J12" s="41"/>
      <c r="K12" s="32" t="s">
        <v>1046</v>
      </c>
      <c r="L12" s="32"/>
      <c r="M12" s="37">
        <f>IF(AND(I12&gt;=1,J12&gt;=1),SUMPRODUCT(H12,I12)+SUMPRODUCT(TEXT(J12-{2,10,30,50,100},"0;!0")*{20000,-4000,-4000,-2000,-2000}),0)</f>
        <v>0</v>
      </c>
      <c r="N12" s="32"/>
      <c r="O12" s="32"/>
      <c r="P12" s="38" t="s">
        <v>1047</v>
      </c>
      <c r="Q12" s="41"/>
      <c r="R12" s="39"/>
      <c r="S12" s="39"/>
      <c r="T12" s="39"/>
      <c r="U12" s="39"/>
      <c r="V12" s="39"/>
      <c r="W12" s="39"/>
    </row>
    <row r="13" s="11" customFormat="1" ht="222.75" spans="1:23">
      <c r="A13" s="40"/>
      <c r="B13" s="40"/>
      <c r="C13" s="32" t="s">
        <v>1048</v>
      </c>
      <c r="D13" s="32"/>
      <c r="E13" s="41" t="s">
        <v>255</v>
      </c>
      <c r="F13" s="41" t="s">
        <v>33</v>
      </c>
      <c r="G13" s="41" t="s">
        <v>1049</v>
      </c>
      <c r="H13" s="41" t="s">
        <v>1049</v>
      </c>
      <c r="I13" s="41"/>
      <c r="J13" s="41"/>
      <c r="K13" s="32" t="s">
        <v>1050</v>
      </c>
      <c r="L13" s="41"/>
      <c r="M13" s="37">
        <f>IF(AND(I13=1,J13&gt;=1,J13&lt;=20),30000,IF(AND(I13=1,J13&gt;=21,J13&lt;=50),60000,IF(AND(I13=1,J13&gt;=51,J13&lt;=100),100000,IF(AND(I13=1,J13&gt;=101,J13&lt;=200),150000,IF(AND(I13=1,J13&gt;=201,J13&lt;=500),200000,IF(AND(I13=1,J13&gt;=501,J13&lt;=1000),250000,IF(AND(I13=1,J13&gt;1000),300000,0)))))))</f>
        <v>0</v>
      </c>
      <c r="N13" s="32" t="s">
        <v>1051</v>
      </c>
      <c r="O13" s="32"/>
      <c r="P13" s="38" t="s">
        <v>1052</v>
      </c>
      <c r="Q13" s="41"/>
      <c r="R13" s="39"/>
      <c r="S13" s="39"/>
      <c r="T13" s="39"/>
      <c r="U13" s="39"/>
      <c r="V13" s="39"/>
      <c r="W13" s="39"/>
    </row>
    <row r="14" s="11" customFormat="1" ht="121.5" spans="1:23">
      <c r="A14" s="40"/>
      <c r="B14" s="40"/>
      <c r="C14" s="32" t="s">
        <v>1053</v>
      </c>
      <c r="D14" s="32"/>
      <c r="E14" s="41" t="s">
        <v>255</v>
      </c>
      <c r="F14" s="41" t="s">
        <v>33</v>
      </c>
      <c r="G14" s="41" t="s">
        <v>1049</v>
      </c>
      <c r="H14" s="41" t="s">
        <v>34</v>
      </c>
      <c r="I14" s="41"/>
      <c r="J14" s="41"/>
      <c r="K14" s="32" t="s">
        <v>1054</v>
      </c>
      <c r="L14" s="32"/>
      <c r="M14" s="37">
        <f>IF(AND(I14=1,J14&gt;=1),SUMPRODUCT(TEXT(J14-{0,10,30,50,100},"0;!0")*{2000,-400,-400,-200,-200}),0)</f>
        <v>0</v>
      </c>
      <c r="N14" s="32" t="s">
        <v>1051</v>
      </c>
      <c r="O14" s="32"/>
      <c r="P14" s="38" t="s">
        <v>1055</v>
      </c>
      <c r="Q14" s="41"/>
      <c r="R14" s="39"/>
      <c r="S14" s="39"/>
      <c r="T14" s="39"/>
      <c r="U14" s="39"/>
      <c r="V14" s="39"/>
      <c r="W14" s="39"/>
    </row>
    <row r="15" s="11" customFormat="1" ht="101.25" spans="1:23">
      <c r="A15" s="40"/>
      <c r="B15" s="40"/>
      <c r="C15" s="32" t="s">
        <v>1056</v>
      </c>
      <c r="D15" s="32"/>
      <c r="E15" s="41" t="s">
        <v>255</v>
      </c>
      <c r="F15" s="41" t="s">
        <v>33</v>
      </c>
      <c r="G15" s="41" t="s">
        <v>1049</v>
      </c>
      <c r="H15" s="41" t="s">
        <v>34</v>
      </c>
      <c r="I15" s="41"/>
      <c r="J15" s="41"/>
      <c r="K15" s="32" t="s">
        <v>1054</v>
      </c>
      <c r="L15" s="32"/>
      <c r="M15" s="37">
        <f>IF(AND(I15=1,J15&gt;=1),SUMPRODUCT(TEXT(J15-{0,10,30,50,100},"0;!0")*{2000,-400,-400,-200,-200}),0)</f>
        <v>0</v>
      </c>
      <c r="N15" s="32" t="s">
        <v>1051</v>
      </c>
      <c r="O15" s="32"/>
      <c r="P15" s="38" t="s">
        <v>1057</v>
      </c>
      <c r="Q15" s="41"/>
      <c r="R15" s="39"/>
      <c r="S15" s="39"/>
      <c r="T15" s="39"/>
      <c r="U15" s="39"/>
      <c r="V15" s="39"/>
      <c r="W15" s="39"/>
    </row>
    <row r="16" s="11" customFormat="1" ht="121.5" spans="1:23">
      <c r="A16" s="40"/>
      <c r="B16" s="40"/>
      <c r="C16" s="32" t="s">
        <v>1058</v>
      </c>
      <c r="D16" s="32"/>
      <c r="E16" s="41" t="s">
        <v>255</v>
      </c>
      <c r="F16" s="41" t="s">
        <v>295</v>
      </c>
      <c r="G16" s="41" t="s">
        <v>1049</v>
      </c>
      <c r="H16" s="41" t="s">
        <v>34</v>
      </c>
      <c r="I16" s="41"/>
      <c r="J16" s="41"/>
      <c r="K16" s="32" t="s">
        <v>1059</v>
      </c>
      <c r="L16" s="41"/>
      <c r="M16" s="37">
        <f>IF(AND(I16=1,J16&gt;=1,J16&lt;=2),10000,IF(AND(I16=1,J16&gt;=3,J16&lt;=10),30000,IF(AND(I16=1,J16&gt;=11,J16&lt;=30),50000,IF(AND(I16=1,J16&gt;=31,J16&lt;=50),80000,IF(AND(I16=1,J16&gt;=51,J16&lt;=100),100000,IF(AND(I16=1,J16&gt;100),150000,0))))))</f>
        <v>0</v>
      </c>
      <c r="N16" s="32"/>
      <c r="O16" s="32"/>
      <c r="P16" s="38" t="s">
        <v>1060</v>
      </c>
      <c r="Q16" s="41"/>
      <c r="R16" s="39"/>
      <c r="S16" s="39"/>
      <c r="T16" s="39"/>
      <c r="U16" s="39"/>
      <c r="V16" s="39"/>
      <c r="W16" s="39"/>
    </row>
    <row r="17" s="11" customFormat="1" ht="121.5" spans="1:23">
      <c r="A17" s="40"/>
      <c r="B17" s="40"/>
      <c r="C17" s="32" t="s">
        <v>1061</v>
      </c>
      <c r="D17" s="32"/>
      <c r="E17" s="41" t="s">
        <v>255</v>
      </c>
      <c r="F17" s="41" t="s">
        <v>33</v>
      </c>
      <c r="G17" s="41" t="s">
        <v>1049</v>
      </c>
      <c r="H17" s="41" t="s">
        <v>34</v>
      </c>
      <c r="I17" s="41"/>
      <c r="J17" s="41"/>
      <c r="K17" s="32" t="s">
        <v>1059</v>
      </c>
      <c r="L17" s="41"/>
      <c r="M17" s="37">
        <f>IF(AND(I17=1,J17&gt;=1,J17&lt;=2),10000,IF(AND(I17=1,J17&gt;=3,J17&lt;=10),30000,IF(AND(I17=1,J17&gt;=11,J17&lt;=30),50000,IF(AND(I17=1,J17&gt;=31,J17&lt;=50),80000,IF(AND(I17=1,J17&gt;=51,J17&lt;=100),100000,IF(AND(I17=1,J17&gt;100),150000,0))))))</f>
        <v>0</v>
      </c>
      <c r="N17" s="32"/>
      <c r="O17" s="32"/>
      <c r="P17" s="38" t="s">
        <v>1062</v>
      </c>
      <c r="Q17" s="41"/>
      <c r="R17" s="39"/>
      <c r="S17" s="39"/>
      <c r="T17" s="39"/>
      <c r="U17" s="39"/>
      <c r="V17" s="39"/>
      <c r="W17" s="39"/>
    </row>
    <row r="18" s="11" customFormat="1" ht="121.5" spans="1:23">
      <c r="A18" s="40"/>
      <c r="B18" s="40"/>
      <c r="C18" s="32" t="s">
        <v>1063</v>
      </c>
      <c r="D18" s="32"/>
      <c r="E18" s="41" t="s">
        <v>1064</v>
      </c>
      <c r="F18" s="41" t="s">
        <v>33</v>
      </c>
      <c r="G18" s="41" t="s">
        <v>1049</v>
      </c>
      <c r="H18" s="41" t="s">
        <v>1049</v>
      </c>
      <c r="I18" s="41"/>
      <c r="J18" s="41"/>
      <c r="K18" s="41" t="s">
        <v>34</v>
      </c>
      <c r="L18" s="41">
        <v>150000</v>
      </c>
      <c r="M18" s="37">
        <f>IF(I18=1,J18*L18,0)</f>
        <v>0</v>
      </c>
      <c r="N18" s="32"/>
      <c r="O18" s="32"/>
      <c r="P18" s="38" t="s">
        <v>1065</v>
      </c>
      <c r="Q18" s="41"/>
      <c r="R18" s="39"/>
      <c r="S18" s="39"/>
      <c r="T18" s="39"/>
      <c r="U18" s="39"/>
      <c r="V18" s="39"/>
      <c r="W18" s="39"/>
    </row>
    <row r="19" s="11" customFormat="1" ht="162" spans="1:23">
      <c r="A19" s="40"/>
      <c r="B19" s="40"/>
      <c r="C19" s="32" t="s">
        <v>1066</v>
      </c>
      <c r="D19" s="32"/>
      <c r="E19" s="41" t="s">
        <v>1067</v>
      </c>
      <c r="F19" s="41" t="s">
        <v>33</v>
      </c>
      <c r="G19" s="41">
        <v>1</v>
      </c>
      <c r="H19" s="43">
        <v>10000</v>
      </c>
      <c r="I19" s="41"/>
      <c r="J19" s="41"/>
      <c r="K19" s="41" t="s">
        <v>34</v>
      </c>
      <c r="L19" s="41">
        <v>10000</v>
      </c>
      <c r="M19" s="37">
        <f t="shared" ref="M19:M24" si="1">IF(I19=1,H19+L19*(J19-G19),0)</f>
        <v>0</v>
      </c>
      <c r="N19" s="32"/>
      <c r="O19" s="32"/>
      <c r="P19" s="38" t="s">
        <v>1068</v>
      </c>
      <c r="Q19" s="41"/>
      <c r="R19" s="39"/>
      <c r="S19" s="39"/>
      <c r="T19" s="39"/>
      <c r="U19" s="39"/>
      <c r="V19" s="39"/>
      <c r="W19" s="39"/>
    </row>
    <row r="20" s="11" customFormat="1" spans="1:23">
      <c r="A20" s="40"/>
      <c r="B20" s="40"/>
      <c r="C20" s="32" t="s">
        <v>1069</v>
      </c>
      <c r="D20" s="32"/>
      <c r="E20" s="41" t="s">
        <v>1067</v>
      </c>
      <c r="F20" s="41" t="s">
        <v>33</v>
      </c>
      <c r="G20" s="41">
        <v>1</v>
      </c>
      <c r="H20" s="43">
        <v>10000</v>
      </c>
      <c r="I20" s="41"/>
      <c r="J20" s="41"/>
      <c r="K20" s="41" t="s">
        <v>34</v>
      </c>
      <c r="L20" s="41">
        <v>10000</v>
      </c>
      <c r="M20" s="37">
        <f t="shared" si="1"/>
        <v>0</v>
      </c>
      <c r="N20" s="32" t="s">
        <v>1070</v>
      </c>
      <c r="O20" s="32"/>
      <c r="P20" s="38"/>
      <c r="Q20" s="41"/>
      <c r="R20" s="39"/>
      <c r="S20" s="39"/>
      <c r="T20" s="39"/>
      <c r="U20" s="39"/>
      <c r="V20" s="39"/>
      <c r="W20" s="39"/>
    </row>
    <row r="21" s="11" customFormat="1" ht="81" spans="1:23">
      <c r="A21" s="40"/>
      <c r="B21" s="40"/>
      <c r="C21" s="32" t="s">
        <v>1071</v>
      </c>
      <c r="D21" s="32"/>
      <c r="E21" s="41" t="s">
        <v>1067</v>
      </c>
      <c r="F21" s="41" t="s">
        <v>33</v>
      </c>
      <c r="G21" s="41" t="s">
        <v>34</v>
      </c>
      <c r="H21" s="41" t="s">
        <v>34</v>
      </c>
      <c r="I21" s="41"/>
      <c r="J21" s="41"/>
      <c r="K21" s="41" t="s">
        <v>34</v>
      </c>
      <c r="L21" s="41">
        <v>3000</v>
      </c>
      <c r="M21" s="37">
        <f t="shared" ref="M21:M26" si="2">IF(I21=1,J21*L21,0)</f>
        <v>0</v>
      </c>
      <c r="N21" s="32" t="s">
        <v>1072</v>
      </c>
      <c r="O21" s="32"/>
      <c r="P21" s="38" t="s">
        <v>1073</v>
      </c>
      <c r="Q21" s="41"/>
      <c r="R21" s="39"/>
      <c r="S21" s="39"/>
      <c r="T21" s="39"/>
      <c r="U21" s="39"/>
      <c r="V21" s="39"/>
      <c r="W21" s="39"/>
    </row>
    <row r="22" s="11" customFormat="1" ht="141.75" spans="1:23">
      <c r="A22" s="40"/>
      <c r="B22" s="40"/>
      <c r="C22" s="32" t="s">
        <v>1074</v>
      </c>
      <c r="D22" s="32"/>
      <c r="E22" s="41" t="s">
        <v>708</v>
      </c>
      <c r="F22" s="41" t="s">
        <v>33</v>
      </c>
      <c r="G22" s="41" t="s">
        <v>1049</v>
      </c>
      <c r="H22" s="41" t="s">
        <v>34</v>
      </c>
      <c r="I22" s="41"/>
      <c r="J22" s="41"/>
      <c r="K22" s="32" t="s">
        <v>1075</v>
      </c>
      <c r="L22" s="41"/>
      <c r="M22" s="44">
        <f>IF(AND(I22=1,J22&gt;=0,J22&lt;=20),3000,IF(AND(I22=1,J22&gt;=21,J22&lt;=50),5000,IF(AND(I22=1,J22&gt;=51,J22&lt;=100),8000,IF(AND(I22=1,J22&gt;=101,J22&lt;=200),15000,IF(AND(I22=1,J22&gt;=201,J22&lt;=300),20000,0)))))</f>
        <v>0</v>
      </c>
      <c r="N22" s="32" t="s">
        <v>1072</v>
      </c>
      <c r="O22" s="32"/>
      <c r="P22" s="38" t="s">
        <v>1076</v>
      </c>
      <c r="Q22" s="41"/>
      <c r="R22" s="39"/>
      <c r="S22" s="39"/>
      <c r="T22" s="39"/>
      <c r="U22" s="39"/>
      <c r="V22" s="39"/>
      <c r="W22" s="39"/>
    </row>
    <row r="23" s="11" customFormat="1" ht="81" spans="1:23">
      <c r="A23" s="40"/>
      <c r="B23" s="40"/>
      <c r="C23" s="32" t="s">
        <v>1077</v>
      </c>
      <c r="D23" s="32"/>
      <c r="E23" s="41" t="s">
        <v>1078</v>
      </c>
      <c r="F23" s="41" t="s">
        <v>33</v>
      </c>
      <c r="G23" s="41">
        <v>100</v>
      </c>
      <c r="H23" s="43">
        <v>20000</v>
      </c>
      <c r="I23" s="41"/>
      <c r="J23" s="41"/>
      <c r="K23" s="41" t="s">
        <v>34</v>
      </c>
      <c r="L23" s="41">
        <v>50</v>
      </c>
      <c r="M23" s="37">
        <f t="shared" si="1"/>
        <v>0</v>
      </c>
      <c r="N23" s="32" t="s">
        <v>1079</v>
      </c>
      <c r="O23" s="32"/>
      <c r="P23" s="38" t="s">
        <v>1080</v>
      </c>
      <c r="Q23" s="41"/>
      <c r="R23" s="39"/>
      <c r="S23" s="39"/>
      <c r="T23" s="39"/>
      <c r="U23" s="39"/>
      <c r="V23" s="39"/>
      <c r="W23" s="39"/>
    </row>
    <row r="24" s="11" customFormat="1" ht="101.25" spans="1:23">
      <c r="A24" s="40"/>
      <c r="B24" s="40"/>
      <c r="C24" s="32" t="s">
        <v>1081</v>
      </c>
      <c r="D24" s="32"/>
      <c r="E24" s="41" t="s">
        <v>1082</v>
      </c>
      <c r="F24" s="41" t="s">
        <v>33</v>
      </c>
      <c r="G24" s="41">
        <v>1000</v>
      </c>
      <c r="H24" s="43">
        <v>30000</v>
      </c>
      <c r="I24" s="41"/>
      <c r="J24" s="41"/>
      <c r="K24" s="41" t="s">
        <v>34</v>
      </c>
      <c r="L24" s="41">
        <v>10</v>
      </c>
      <c r="M24" s="37">
        <f t="shared" si="1"/>
        <v>0</v>
      </c>
      <c r="N24" s="32" t="s">
        <v>1079</v>
      </c>
      <c r="O24" s="32"/>
      <c r="P24" s="38" t="s">
        <v>1083</v>
      </c>
      <c r="Q24" s="41"/>
      <c r="R24" s="39"/>
      <c r="S24" s="39"/>
      <c r="T24" s="39"/>
      <c r="U24" s="39"/>
      <c r="V24" s="39"/>
      <c r="W24" s="39"/>
    </row>
    <row r="25" s="11" customFormat="1" ht="81" spans="1:23">
      <c r="A25" s="40"/>
      <c r="B25" s="40"/>
      <c r="C25" s="32" t="s">
        <v>1084</v>
      </c>
      <c r="D25" s="32"/>
      <c r="E25" s="41" t="s">
        <v>1085</v>
      </c>
      <c r="F25" s="41" t="s">
        <v>33</v>
      </c>
      <c r="G25" s="41" t="s">
        <v>34</v>
      </c>
      <c r="H25" s="41" t="s">
        <v>34</v>
      </c>
      <c r="I25" s="41"/>
      <c r="J25" s="41"/>
      <c r="K25" s="41" t="s">
        <v>34</v>
      </c>
      <c r="L25" s="41">
        <v>3000</v>
      </c>
      <c r="M25" s="37">
        <f t="shared" si="2"/>
        <v>0</v>
      </c>
      <c r="N25" s="32" t="s">
        <v>1079</v>
      </c>
      <c r="O25" s="32"/>
      <c r="P25" s="38" t="s">
        <v>1086</v>
      </c>
      <c r="Q25" s="41"/>
      <c r="R25" s="39"/>
      <c r="S25" s="39"/>
      <c r="T25" s="39"/>
      <c r="U25" s="39"/>
      <c r="V25" s="39"/>
      <c r="W25" s="39"/>
    </row>
    <row r="26" s="11" customFormat="1" ht="141.75" spans="1:23">
      <c r="A26" s="40"/>
      <c r="B26" s="40"/>
      <c r="C26" s="32" t="s">
        <v>1087</v>
      </c>
      <c r="D26" s="32"/>
      <c r="E26" s="41" t="s">
        <v>1088</v>
      </c>
      <c r="F26" s="41" t="s">
        <v>33</v>
      </c>
      <c r="G26" s="41" t="s">
        <v>34</v>
      </c>
      <c r="H26" s="41" t="s">
        <v>34</v>
      </c>
      <c r="I26" s="41"/>
      <c r="J26" s="41"/>
      <c r="K26" s="41" t="s">
        <v>34</v>
      </c>
      <c r="L26" s="41">
        <v>8000</v>
      </c>
      <c r="M26" s="37">
        <f t="shared" si="2"/>
        <v>0</v>
      </c>
      <c r="N26" s="32"/>
      <c r="O26" s="32"/>
      <c r="P26" s="38" t="s">
        <v>1089</v>
      </c>
      <c r="Q26" s="41"/>
      <c r="R26" s="39"/>
      <c r="S26" s="39"/>
      <c r="T26" s="39"/>
      <c r="U26" s="39"/>
      <c r="V26" s="39"/>
      <c r="W26" s="39"/>
    </row>
    <row r="27" s="11" customFormat="1" spans="1:23">
      <c r="A27" s="40"/>
      <c r="B27" s="40"/>
      <c r="C27" s="32" t="s">
        <v>1090</v>
      </c>
      <c r="D27" s="32"/>
      <c r="E27" s="41" t="s">
        <v>547</v>
      </c>
      <c r="F27" s="41" t="s">
        <v>33</v>
      </c>
      <c r="G27" s="41" t="s">
        <v>1091</v>
      </c>
      <c r="H27" s="43">
        <v>10000</v>
      </c>
      <c r="I27" s="41"/>
      <c r="J27" s="41"/>
      <c r="K27" s="41" t="s">
        <v>34</v>
      </c>
      <c r="L27" s="41" t="s">
        <v>34</v>
      </c>
      <c r="M27" s="37">
        <f t="shared" ref="M27:M29" si="3">IF(I27=1,H27,0)</f>
        <v>0</v>
      </c>
      <c r="N27" s="32"/>
      <c r="O27" s="32"/>
      <c r="P27" s="38" t="s">
        <v>1092</v>
      </c>
      <c r="Q27" s="41"/>
      <c r="R27" s="39"/>
      <c r="S27" s="39"/>
      <c r="T27" s="39"/>
      <c r="U27" s="39"/>
      <c r="V27" s="39"/>
      <c r="W27" s="39"/>
    </row>
    <row r="28" s="11" customFormat="1" spans="1:23">
      <c r="A28" s="40"/>
      <c r="B28" s="40"/>
      <c r="C28" s="32" t="s">
        <v>1093</v>
      </c>
      <c r="D28" s="32"/>
      <c r="E28" s="41" t="s">
        <v>547</v>
      </c>
      <c r="F28" s="41" t="s">
        <v>33</v>
      </c>
      <c r="G28" s="41" t="s">
        <v>1094</v>
      </c>
      <c r="H28" s="43">
        <v>30000</v>
      </c>
      <c r="I28" s="41"/>
      <c r="J28" s="41"/>
      <c r="K28" s="41" t="s">
        <v>34</v>
      </c>
      <c r="L28" s="41" t="s">
        <v>34</v>
      </c>
      <c r="M28" s="37">
        <f t="shared" si="3"/>
        <v>0</v>
      </c>
      <c r="N28" s="32"/>
      <c r="O28" s="32"/>
      <c r="P28" s="38"/>
      <c r="Q28" s="41"/>
      <c r="R28" s="39"/>
      <c r="S28" s="39"/>
      <c r="T28" s="39"/>
      <c r="U28" s="39"/>
      <c r="V28" s="39"/>
      <c r="W28" s="39"/>
    </row>
    <row r="29" s="11" customFormat="1" spans="1:23">
      <c r="A29" s="40"/>
      <c r="B29" s="40"/>
      <c r="C29" s="32" t="s">
        <v>1095</v>
      </c>
      <c r="D29" s="32"/>
      <c r="E29" s="41" t="s">
        <v>547</v>
      </c>
      <c r="F29" s="41" t="s">
        <v>33</v>
      </c>
      <c r="G29" s="41" t="s">
        <v>1096</v>
      </c>
      <c r="H29" s="43">
        <v>50000</v>
      </c>
      <c r="I29" s="41"/>
      <c r="J29" s="41"/>
      <c r="K29" s="41" t="s">
        <v>34</v>
      </c>
      <c r="L29" s="41" t="s">
        <v>34</v>
      </c>
      <c r="M29" s="37">
        <f t="shared" si="3"/>
        <v>0</v>
      </c>
      <c r="N29" s="32"/>
      <c r="O29" s="32"/>
      <c r="P29" s="38"/>
      <c r="Q29" s="41"/>
      <c r="R29" s="39"/>
      <c r="S29" s="39"/>
      <c r="T29" s="39"/>
      <c r="U29" s="39"/>
      <c r="V29" s="39"/>
      <c r="W29" s="39"/>
    </row>
    <row r="30" s="11" customFormat="1" ht="60.75" spans="1:23">
      <c r="A30" s="40"/>
      <c r="B30" s="40"/>
      <c r="C30" s="32" t="s">
        <v>1097</v>
      </c>
      <c r="D30" s="32"/>
      <c r="E30" s="41" t="s">
        <v>255</v>
      </c>
      <c r="F30" s="41" t="s">
        <v>33</v>
      </c>
      <c r="G30" s="41" t="s">
        <v>34</v>
      </c>
      <c r="H30" s="41" t="s">
        <v>34</v>
      </c>
      <c r="I30" s="41"/>
      <c r="J30" s="41"/>
      <c r="K30" s="41" t="s">
        <v>34</v>
      </c>
      <c r="L30" s="41">
        <v>2000</v>
      </c>
      <c r="M30" s="37">
        <f t="shared" ref="M30:M33" si="4">IF(I30=1,J30*L30,0)</f>
        <v>0</v>
      </c>
      <c r="N30" s="32" t="s">
        <v>1098</v>
      </c>
      <c r="O30" s="32"/>
      <c r="P30" s="38" t="s">
        <v>1099</v>
      </c>
      <c r="Q30" s="41"/>
      <c r="R30" s="39"/>
      <c r="S30" s="39"/>
      <c r="T30" s="39"/>
      <c r="U30" s="39"/>
      <c r="V30" s="39"/>
      <c r="W30" s="39"/>
    </row>
    <row r="31" s="11" customFormat="1" ht="60.75" spans="1:23">
      <c r="A31" s="40"/>
      <c r="B31" s="40"/>
      <c r="C31" s="32" t="s">
        <v>1100</v>
      </c>
      <c r="D31" s="32"/>
      <c r="E31" s="41" t="s">
        <v>255</v>
      </c>
      <c r="F31" s="41" t="s">
        <v>33</v>
      </c>
      <c r="G31" s="41" t="s">
        <v>34</v>
      </c>
      <c r="H31" s="41" t="s">
        <v>34</v>
      </c>
      <c r="I31" s="41"/>
      <c r="J31" s="41"/>
      <c r="K31" s="41" t="s">
        <v>34</v>
      </c>
      <c r="L31" s="41">
        <v>2000</v>
      </c>
      <c r="M31" s="37">
        <f t="shared" si="4"/>
        <v>0</v>
      </c>
      <c r="N31" s="32" t="s">
        <v>1098</v>
      </c>
      <c r="O31" s="32"/>
      <c r="P31" s="38" t="s">
        <v>1099</v>
      </c>
      <c r="Q31" s="41"/>
      <c r="R31" s="39"/>
      <c r="S31" s="39"/>
      <c r="T31" s="39"/>
      <c r="U31" s="39"/>
      <c r="V31" s="39"/>
      <c r="W31" s="39"/>
    </row>
    <row r="32" s="11" customFormat="1" ht="40.5" spans="1:23">
      <c r="A32" s="40"/>
      <c r="B32" s="40"/>
      <c r="C32" s="32" t="s">
        <v>1101</v>
      </c>
      <c r="D32" s="32"/>
      <c r="E32" s="41" t="s">
        <v>1102</v>
      </c>
      <c r="F32" s="41" t="s">
        <v>33</v>
      </c>
      <c r="G32" s="41">
        <v>100000</v>
      </c>
      <c r="H32" s="43">
        <v>10000</v>
      </c>
      <c r="I32" s="41"/>
      <c r="J32" s="41"/>
      <c r="K32" s="41" t="s">
        <v>34</v>
      </c>
      <c r="L32" s="43">
        <v>10000</v>
      </c>
      <c r="M32" s="37">
        <f>IF(I32=1,H32+L32*(J32-G32),0)</f>
        <v>0</v>
      </c>
      <c r="N32" s="32" t="s">
        <v>1098</v>
      </c>
      <c r="O32" s="32"/>
      <c r="P32" s="38" t="s">
        <v>1103</v>
      </c>
      <c r="Q32" s="41"/>
      <c r="R32" s="39"/>
      <c r="S32" s="39"/>
      <c r="T32" s="39"/>
      <c r="U32" s="39"/>
      <c r="V32" s="39"/>
      <c r="W32" s="39"/>
    </row>
    <row r="33" s="11" customFormat="1" ht="121.5" spans="1:23">
      <c r="A33" s="40"/>
      <c r="B33" s="40"/>
      <c r="C33" s="32" t="s">
        <v>1104</v>
      </c>
      <c r="D33" s="32"/>
      <c r="E33" s="41" t="s">
        <v>1067</v>
      </c>
      <c r="F33" s="41" t="s">
        <v>33</v>
      </c>
      <c r="G33" s="41" t="s">
        <v>34</v>
      </c>
      <c r="H33" s="41" t="s">
        <v>34</v>
      </c>
      <c r="I33" s="41"/>
      <c r="J33" s="41"/>
      <c r="K33" s="41" t="s">
        <v>34</v>
      </c>
      <c r="L33" s="41">
        <v>30000</v>
      </c>
      <c r="M33" s="37">
        <f t="shared" si="4"/>
        <v>0</v>
      </c>
      <c r="N33" s="32" t="s">
        <v>1051</v>
      </c>
      <c r="O33" s="32"/>
      <c r="P33" s="38" t="s">
        <v>1105</v>
      </c>
      <c r="Q33" s="41"/>
      <c r="R33" s="39"/>
      <c r="S33" s="39"/>
      <c r="T33" s="39"/>
      <c r="U33" s="39"/>
      <c r="V33" s="39"/>
      <c r="W33" s="39"/>
    </row>
    <row r="34" s="11" customFormat="1" ht="162" spans="1:23">
      <c r="A34" s="40"/>
      <c r="B34" s="40"/>
      <c r="C34" s="32" t="s">
        <v>1106</v>
      </c>
      <c r="D34" s="32"/>
      <c r="E34" s="41" t="s">
        <v>1107</v>
      </c>
      <c r="F34" s="41" t="s">
        <v>33</v>
      </c>
      <c r="G34" s="41">
        <v>200000</v>
      </c>
      <c r="H34" s="43">
        <v>100000</v>
      </c>
      <c r="I34" s="41"/>
      <c r="J34" s="41"/>
      <c r="K34" s="41" t="s">
        <v>34</v>
      </c>
      <c r="L34" s="41">
        <v>100000</v>
      </c>
      <c r="M34" s="37">
        <f t="shared" ref="M34:M36" si="5">IF(I34=1,L34*J34,0)</f>
        <v>0</v>
      </c>
      <c r="N34" s="32" t="s">
        <v>1051</v>
      </c>
      <c r="O34" s="32"/>
      <c r="P34" s="38" t="s">
        <v>1108</v>
      </c>
      <c r="Q34" s="41"/>
      <c r="R34" s="39"/>
      <c r="S34" s="39"/>
      <c r="T34" s="39"/>
      <c r="U34" s="39"/>
      <c r="V34" s="39"/>
      <c r="W34" s="39"/>
    </row>
    <row r="35" s="11" customFormat="1" ht="121.5" spans="1:23">
      <c r="A35" s="40"/>
      <c r="B35" s="40"/>
      <c r="C35" s="32" t="s">
        <v>1109</v>
      </c>
      <c r="D35" s="32"/>
      <c r="E35" s="41" t="s">
        <v>1107</v>
      </c>
      <c r="F35" s="41" t="s">
        <v>33</v>
      </c>
      <c r="G35" s="41">
        <v>200000</v>
      </c>
      <c r="H35" s="43">
        <v>100000</v>
      </c>
      <c r="I35" s="41"/>
      <c r="J35" s="41"/>
      <c r="K35" s="41" t="s">
        <v>34</v>
      </c>
      <c r="L35" s="41">
        <v>100000</v>
      </c>
      <c r="M35" s="37">
        <f t="shared" si="5"/>
        <v>0</v>
      </c>
      <c r="N35" s="32" t="s">
        <v>1051</v>
      </c>
      <c r="O35" s="32"/>
      <c r="P35" s="38" t="s">
        <v>1110</v>
      </c>
      <c r="Q35" s="41"/>
      <c r="R35" s="39"/>
      <c r="S35" s="39"/>
      <c r="T35" s="39"/>
      <c r="U35" s="39"/>
      <c r="V35" s="39"/>
      <c r="W35" s="39"/>
    </row>
    <row r="36" s="11" customFormat="1" ht="182.25" spans="1:23">
      <c r="A36" s="40"/>
      <c r="B36" s="40"/>
      <c r="C36" s="32" t="s">
        <v>1111</v>
      </c>
      <c r="D36" s="32"/>
      <c r="E36" s="41" t="s">
        <v>1107</v>
      </c>
      <c r="F36" s="41" t="s">
        <v>33</v>
      </c>
      <c r="G36" s="41">
        <v>200000</v>
      </c>
      <c r="H36" s="43">
        <v>100000</v>
      </c>
      <c r="I36" s="41"/>
      <c r="J36" s="41"/>
      <c r="K36" s="41" t="s">
        <v>34</v>
      </c>
      <c r="L36" s="41">
        <v>100000</v>
      </c>
      <c r="M36" s="37">
        <f t="shared" si="5"/>
        <v>0</v>
      </c>
      <c r="N36" s="32" t="s">
        <v>1051</v>
      </c>
      <c r="O36" s="32"/>
      <c r="P36" s="38" t="s">
        <v>1112</v>
      </c>
      <c r="Q36" s="41"/>
      <c r="R36" s="39"/>
      <c r="S36" s="39"/>
      <c r="T36" s="39"/>
      <c r="U36" s="39"/>
      <c r="V36" s="39"/>
      <c r="W36" s="39"/>
    </row>
    <row r="37" s="11" customFormat="1" ht="121.5" spans="1:23">
      <c r="A37" s="40"/>
      <c r="B37" s="40"/>
      <c r="C37" s="32" t="s">
        <v>1113</v>
      </c>
      <c r="D37" s="32"/>
      <c r="E37" s="41" t="s">
        <v>1037</v>
      </c>
      <c r="F37" s="41" t="s">
        <v>33</v>
      </c>
      <c r="G37" s="41" t="s">
        <v>34</v>
      </c>
      <c r="H37" s="41" t="s">
        <v>34</v>
      </c>
      <c r="I37" s="41"/>
      <c r="J37" s="41"/>
      <c r="K37" s="41" t="s">
        <v>34</v>
      </c>
      <c r="L37" s="41">
        <v>10</v>
      </c>
      <c r="M37" s="37">
        <f t="shared" ref="M37:M47" si="6">IF(I37=1,J37*L37,0)</f>
        <v>0</v>
      </c>
      <c r="N37" s="32"/>
      <c r="O37" s="32"/>
      <c r="P37" s="38" t="s">
        <v>1114</v>
      </c>
      <c r="Q37" s="41"/>
      <c r="R37" s="39"/>
      <c r="S37" s="39"/>
      <c r="T37" s="39"/>
      <c r="U37" s="39"/>
      <c r="V37" s="39"/>
      <c r="W37" s="39"/>
    </row>
    <row r="38" s="11" customFormat="1" ht="141.75" spans="1:23">
      <c r="A38" s="40"/>
      <c r="B38" s="40"/>
      <c r="C38" s="32" t="s">
        <v>1115</v>
      </c>
      <c r="D38" s="32"/>
      <c r="E38" s="41" t="s">
        <v>1037</v>
      </c>
      <c r="F38" s="41" t="s">
        <v>33</v>
      </c>
      <c r="G38" s="41" t="s">
        <v>34</v>
      </c>
      <c r="H38" s="41" t="s">
        <v>34</v>
      </c>
      <c r="I38" s="41"/>
      <c r="J38" s="41"/>
      <c r="K38" s="41" t="s">
        <v>34</v>
      </c>
      <c r="L38" s="41">
        <v>20</v>
      </c>
      <c r="M38" s="37">
        <f t="shared" si="6"/>
        <v>0</v>
      </c>
      <c r="N38" s="32"/>
      <c r="O38" s="32"/>
      <c r="P38" s="38" t="s">
        <v>1116</v>
      </c>
      <c r="Q38" s="41"/>
      <c r="R38" s="39"/>
      <c r="S38" s="39"/>
      <c r="T38" s="39"/>
      <c r="U38" s="39"/>
      <c r="V38" s="39"/>
      <c r="W38" s="39"/>
    </row>
    <row r="39" s="11" customFormat="1" ht="60.75" spans="1:23">
      <c r="A39" s="40"/>
      <c r="B39" s="40"/>
      <c r="C39" s="32" t="s">
        <v>1117</v>
      </c>
      <c r="D39" s="32"/>
      <c r="E39" s="41" t="s">
        <v>294</v>
      </c>
      <c r="F39" s="41" t="s">
        <v>33</v>
      </c>
      <c r="G39" s="41" t="s">
        <v>34</v>
      </c>
      <c r="H39" s="41" t="s">
        <v>34</v>
      </c>
      <c r="I39" s="41"/>
      <c r="J39" s="41"/>
      <c r="K39" s="41" t="s">
        <v>34</v>
      </c>
      <c r="L39" s="43">
        <v>30000</v>
      </c>
      <c r="M39" s="37">
        <f t="shared" si="6"/>
        <v>0</v>
      </c>
      <c r="N39" s="32" t="s">
        <v>1118</v>
      </c>
      <c r="O39" s="32"/>
      <c r="P39" s="38" t="s">
        <v>1119</v>
      </c>
      <c r="Q39" s="41"/>
      <c r="R39" s="39"/>
      <c r="S39" s="39"/>
      <c r="T39" s="39"/>
      <c r="U39" s="39"/>
      <c r="V39" s="39"/>
      <c r="W39" s="39"/>
    </row>
    <row r="40" s="11" customFormat="1" ht="40.5" spans="1:23">
      <c r="A40" s="40"/>
      <c r="B40" s="40"/>
      <c r="C40" s="32" t="s">
        <v>1120</v>
      </c>
      <c r="D40" s="32"/>
      <c r="E40" s="41" t="s">
        <v>1037</v>
      </c>
      <c r="F40" s="41" t="s">
        <v>33</v>
      </c>
      <c r="G40" s="41" t="s">
        <v>34</v>
      </c>
      <c r="H40" s="41" t="s">
        <v>34</v>
      </c>
      <c r="I40" s="41"/>
      <c r="J40" s="41"/>
      <c r="K40" s="41" t="s">
        <v>34</v>
      </c>
      <c r="L40" s="45">
        <v>5</v>
      </c>
      <c r="M40" s="37">
        <f t="shared" si="6"/>
        <v>0</v>
      </c>
      <c r="N40" s="32" t="s">
        <v>1118</v>
      </c>
      <c r="O40" s="32"/>
      <c r="P40" s="38" t="s">
        <v>1121</v>
      </c>
      <c r="Q40" s="41"/>
      <c r="R40" s="39"/>
      <c r="S40" s="39"/>
      <c r="T40" s="39"/>
      <c r="U40" s="39"/>
      <c r="V40" s="39"/>
      <c r="W40" s="39"/>
    </row>
    <row r="41" s="11" customFormat="1" ht="40.5" spans="1:23">
      <c r="A41" s="40"/>
      <c r="B41" s="40"/>
      <c r="C41" s="32" t="s">
        <v>1122</v>
      </c>
      <c r="D41" s="32"/>
      <c r="E41" s="41" t="s">
        <v>1123</v>
      </c>
      <c r="F41" s="41" t="s">
        <v>33</v>
      </c>
      <c r="G41" s="41" t="s">
        <v>34</v>
      </c>
      <c r="H41" s="41" t="s">
        <v>34</v>
      </c>
      <c r="I41" s="41"/>
      <c r="J41" s="41"/>
      <c r="K41" s="41" t="s">
        <v>34</v>
      </c>
      <c r="L41" s="45">
        <v>50000</v>
      </c>
      <c r="M41" s="37">
        <f t="shared" si="6"/>
        <v>0</v>
      </c>
      <c r="N41" s="32"/>
      <c r="O41" s="32"/>
      <c r="P41" s="38" t="s">
        <v>1124</v>
      </c>
      <c r="Q41" s="41"/>
      <c r="R41" s="39"/>
      <c r="S41" s="39"/>
      <c r="T41" s="39"/>
      <c r="U41" s="39"/>
      <c r="V41" s="39"/>
      <c r="W41" s="39"/>
    </row>
    <row r="42" s="11" customFormat="1" ht="40.5" spans="1:23">
      <c r="A42" s="40"/>
      <c r="B42" s="40"/>
      <c r="C42" s="32" t="s">
        <v>1125</v>
      </c>
      <c r="D42" s="32"/>
      <c r="E42" s="41" t="s">
        <v>1123</v>
      </c>
      <c r="F42" s="41" t="s">
        <v>33</v>
      </c>
      <c r="G42" s="41" t="s">
        <v>34</v>
      </c>
      <c r="H42" s="41" t="s">
        <v>34</v>
      </c>
      <c r="I42" s="41"/>
      <c r="J42" s="41"/>
      <c r="K42" s="41" t="s">
        <v>34</v>
      </c>
      <c r="L42" s="45">
        <v>50000</v>
      </c>
      <c r="M42" s="37">
        <f t="shared" si="6"/>
        <v>0</v>
      </c>
      <c r="N42" s="32"/>
      <c r="O42" s="32"/>
      <c r="P42" s="38" t="s">
        <v>1126</v>
      </c>
      <c r="Q42" s="41"/>
      <c r="R42" s="39"/>
      <c r="S42" s="39"/>
      <c r="T42" s="39"/>
      <c r="U42" s="39"/>
      <c r="V42" s="39"/>
      <c r="W42" s="39"/>
    </row>
    <row r="43" s="11" customFormat="1" ht="40.5" spans="1:23">
      <c r="A43" s="40"/>
      <c r="B43" s="40"/>
      <c r="C43" s="32" t="s">
        <v>1127</v>
      </c>
      <c r="D43" s="32"/>
      <c r="E43" s="41" t="s">
        <v>1123</v>
      </c>
      <c r="F43" s="41" t="s">
        <v>33</v>
      </c>
      <c r="G43" s="41" t="s">
        <v>34</v>
      </c>
      <c r="H43" s="41" t="s">
        <v>34</v>
      </c>
      <c r="I43" s="41"/>
      <c r="J43" s="41"/>
      <c r="K43" s="41" t="s">
        <v>34</v>
      </c>
      <c r="L43" s="45">
        <v>100000</v>
      </c>
      <c r="M43" s="37">
        <f t="shared" si="6"/>
        <v>0</v>
      </c>
      <c r="N43" s="32"/>
      <c r="O43" s="32"/>
      <c r="P43" s="38" t="s">
        <v>1128</v>
      </c>
      <c r="Q43" s="41"/>
      <c r="R43" s="39"/>
      <c r="S43" s="39"/>
      <c r="T43" s="39"/>
      <c r="U43" s="39"/>
      <c r="V43" s="39"/>
      <c r="W43" s="39"/>
    </row>
    <row r="44" s="11" customFormat="1" ht="141.75" spans="1:23">
      <c r="A44" s="40"/>
      <c r="B44" s="40"/>
      <c r="C44" s="32" t="s">
        <v>1129</v>
      </c>
      <c r="D44" s="32"/>
      <c r="E44" s="41" t="s">
        <v>1107</v>
      </c>
      <c r="F44" s="41" t="s">
        <v>33</v>
      </c>
      <c r="G44" s="41" t="s">
        <v>34</v>
      </c>
      <c r="H44" s="41" t="s">
        <v>34</v>
      </c>
      <c r="I44" s="41"/>
      <c r="J44" s="41"/>
      <c r="K44" s="41" t="s">
        <v>34</v>
      </c>
      <c r="L44" s="45">
        <v>500000</v>
      </c>
      <c r="M44" s="37">
        <f t="shared" si="6"/>
        <v>0</v>
      </c>
      <c r="N44" s="32"/>
      <c r="O44" s="32"/>
      <c r="P44" s="38" t="s">
        <v>1130</v>
      </c>
      <c r="Q44" s="41"/>
      <c r="R44" s="39"/>
      <c r="S44" s="39"/>
      <c r="T44" s="39"/>
      <c r="U44" s="39"/>
      <c r="V44" s="39"/>
      <c r="W44" s="39"/>
    </row>
    <row r="45" s="11" customFormat="1" ht="81" spans="1:23">
      <c r="A45" s="40"/>
      <c r="B45" s="40"/>
      <c r="C45" s="32" t="s">
        <v>1131</v>
      </c>
      <c r="D45" s="32"/>
      <c r="E45" s="41" t="s">
        <v>1123</v>
      </c>
      <c r="F45" s="41" t="s">
        <v>33</v>
      </c>
      <c r="G45" s="41" t="s">
        <v>34</v>
      </c>
      <c r="H45" s="41" t="s">
        <v>34</v>
      </c>
      <c r="I45" s="41"/>
      <c r="J45" s="41"/>
      <c r="K45" s="41" t="s">
        <v>34</v>
      </c>
      <c r="L45" s="45">
        <v>5000</v>
      </c>
      <c r="M45" s="37">
        <f t="shared" si="6"/>
        <v>0</v>
      </c>
      <c r="N45" s="32"/>
      <c r="O45" s="32"/>
      <c r="P45" s="38" t="s">
        <v>1132</v>
      </c>
      <c r="Q45" s="41"/>
      <c r="R45" s="39"/>
      <c r="S45" s="39"/>
      <c r="T45" s="39"/>
      <c r="U45" s="39"/>
      <c r="V45" s="39"/>
      <c r="W45" s="39"/>
    </row>
    <row r="46" s="11" customFormat="1" ht="182.25" spans="1:23">
      <c r="A46" s="40"/>
      <c r="B46" s="40"/>
      <c r="C46" s="32" t="s">
        <v>1133</v>
      </c>
      <c r="D46" s="32"/>
      <c r="E46" s="41" t="s">
        <v>1123</v>
      </c>
      <c r="F46" s="41" t="s">
        <v>33</v>
      </c>
      <c r="G46" s="41" t="s">
        <v>34</v>
      </c>
      <c r="H46" s="41" t="s">
        <v>34</v>
      </c>
      <c r="I46" s="41"/>
      <c r="J46" s="41"/>
      <c r="K46" s="41" t="s">
        <v>34</v>
      </c>
      <c r="L46" s="45">
        <v>7500</v>
      </c>
      <c r="M46" s="37">
        <f t="shared" si="6"/>
        <v>0</v>
      </c>
      <c r="N46" s="32"/>
      <c r="O46" s="32"/>
      <c r="P46" s="38" t="s">
        <v>1134</v>
      </c>
      <c r="Q46" s="41"/>
      <c r="R46" s="39"/>
      <c r="S46" s="39"/>
      <c r="T46" s="39"/>
      <c r="U46" s="39"/>
      <c r="V46" s="39"/>
      <c r="W46" s="39"/>
    </row>
    <row r="47" s="11" customFormat="1" ht="243" spans="1:23">
      <c r="A47" s="40"/>
      <c r="B47" s="40"/>
      <c r="C47" s="32" t="s">
        <v>1135</v>
      </c>
      <c r="D47" s="32"/>
      <c r="E47" s="41" t="s">
        <v>1136</v>
      </c>
      <c r="F47" s="41" t="s">
        <v>33</v>
      </c>
      <c r="G47" s="41">
        <v>50000</v>
      </c>
      <c r="H47" s="41">
        <v>10000</v>
      </c>
      <c r="I47" s="41"/>
      <c r="J47" s="41"/>
      <c r="K47" s="41" t="s">
        <v>34</v>
      </c>
      <c r="L47" s="41">
        <v>0.1</v>
      </c>
      <c r="M47" s="37">
        <f t="shared" ref="M47:M49" si="7">IF(I47=1,H47+L47*(J47-G47),0)</f>
        <v>0</v>
      </c>
      <c r="N47" s="32"/>
      <c r="O47" s="32"/>
      <c r="P47" s="38" t="s">
        <v>1137</v>
      </c>
      <c r="Q47" s="41"/>
      <c r="R47" s="39"/>
      <c r="S47" s="39"/>
      <c r="T47" s="39"/>
      <c r="U47" s="39"/>
      <c r="V47" s="39"/>
      <c r="W47" s="39"/>
    </row>
    <row r="48" s="11" customFormat="1" ht="263.25" spans="1:23">
      <c r="A48" s="40"/>
      <c r="B48" s="40"/>
      <c r="C48" s="32" t="s">
        <v>1138</v>
      </c>
      <c r="D48" s="32"/>
      <c r="E48" s="41" t="s">
        <v>1136</v>
      </c>
      <c r="F48" s="41" t="s">
        <v>33</v>
      </c>
      <c r="G48" s="41">
        <v>250000</v>
      </c>
      <c r="H48" s="41">
        <v>30000</v>
      </c>
      <c r="I48" s="41"/>
      <c r="J48" s="41"/>
      <c r="K48" s="41" t="s">
        <v>34</v>
      </c>
      <c r="L48" s="41">
        <v>0.06</v>
      </c>
      <c r="M48" s="37">
        <f t="shared" si="7"/>
        <v>0</v>
      </c>
      <c r="N48" s="32"/>
      <c r="O48" s="32"/>
      <c r="P48" s="38" t="s">
        <v>1139</v>
      </c>
      <c r="Q48" s="41"/>
      <c r="R48" s="39"/>
      <c r="S48" s="39"/>
      <c r="T48" s="39"/>
      <c r="U48" s="39"/>
      <c r="V48" s="39"/>
      <c r="W48" s="39"/>
    </row>
    <row r="49" s="11" customFormat="1" ht="141.75" spans="1:23">
      <c r="A49" s="40"/>
      <c r="B49" s="40"/>
      <c r="C49" s="32" t="s">
        <v>1140</v>
      </c>
      <c r="D49" s="32"/>
      <c r="E49" s="41" t="s">
        <v>1141</v>
      </c>
      <c r="F49" s="41" t="s">
        <v>33</v>
      </c>
      <c r="G49" s="41">
        <v>10000</v>
      </c>
      <c r="H49" s="41">
        <v>30000</v>
      </c>
      <c r="I49" s="41"/>
      <c r="J49" s="41"/>
      <c r="K49" s="41" t="s">
        <v>34</v>
      </c>
      <c r="L49" s="41">
        <v>2</v>
      </c>
      <c r="M49" s="37">
        <f t="shared" si="7"/>
        <v>0</v>
      </c>
      <c r="N49" s="32"/>
      <c r="O49" s="32"/>
      <c r="P49" s="38" t="s">
        <v>1142</v>
      </c>
      <c r="Q49" s="41"/>
      <c r="R49" s="39"/>
      <c r="S49" s="39"/>
      <c r="T49" s="39"/>
      <c r="U49" s="39"/>
      <c r="V49" s="39"/>
      <c r="W49" s="39"/>
    </row>
    <row r="50" s="11" customFormat="1" ht="405" spans="1:23">
      <c r="A50" s="40"/>
      <c r="B50" s="40"/>
      <c r="C50" s="32" t="s">
        <v>1143</v>
      </c>
      <c r="D50" s="32"/>
      <c r="E50" s="41" t="s">
        <v>1144</v>
      </c>
      <c r="F50" s="41" t="s">
        <v>33</v>
      </c>
      <c r="G50" s="41" t="s">
        <v>34</v>
      </c>
      <c r="H50" s="41" t="s">
        <v>34</v>
      </c>
      <c r="I50" s="41"/>
      <c r="J50" s="41"/>
      <c r="K50" s="41" t="s">
        <v>34</v>
      </c>
      <c r="L50" s="46">
        <v>9.9</v>
      </c>
      <c r="M50" s="37">
        <f t="shared" ref="M50:M55" si="8">IF(I50=1,J50*L50,0)</f>
        <v>0</v>
      </c>
      <c r="N50" s="32" t="s">
        <v>1145</v>
      </c>
      <c r="O50" s="32" t="s">
        <v>25</v>
      </c>
      <c r="P50" s="38" t="s">
        <v>1146</v>
      </c>
      <c r="Q50" s="41"/>
      <c r="R50" s="39"/>
      <c r="S50" s="39"/>
      <c r="T50" s="39"/>
      <c r="U50" s="39"/>
      <c r="V50" s="39"/>
      <c r="W50" s="39"/>
    </row>
    <row r="51" s="11" customFormat="1" ht="405" spans="1:23">
      <c r="A51" s="40"/>
      <c r="B51" s="40"/>
      <c r="C51" s="32" t="s">
        <v>1147</v>
      </c>
      <c r="D51" s="32"/>
      <c r="E51" s="41" t="s">
        <v>1144</v>
      </c>
      <c r="F51" s="41" t="s">
        <v>33</v>
      </c>
      <c r="G51" s="41" t="s">
        <v>34</v>
      </c>
      <c r="H51" s="41" t="s">
        <v>34</v>
      </c>
      <c r="I51" s="41"/>
      <c r="J51" s="41"/>
      <c r="K51" s="41" t="s">
        <v>34</v>
      </c>
      <c r="L51" s="46">
        <v>19.9</v>
      </c>
      <c r="M51" s="37">
        <f t="shared" si="8"/>
        <v>0</v>
      </c>
      <c r="N51" s="32" t="s">
        <v>1145</v>
      </c>
      <c r="O51" s="32" t="s">
        <v>25</v>
      </c>
      <c r="P51" s="38" t="s">
        <v>1146</v>
      </c>
      <c r="Q51" s="41"/>
      <c r="R51" s="39"/>
      <c r="S51" s="39"/>
      <c r="T51" s="39"/>
      <c r="U51" s="39"/>
      <c r="V51" s="39"/>
      <c r="W51" s="39"/>
    </row>
    <row r="52" s="11" customFormat="1" ht="405" spans="1:23">
      <c r="A52" s="40"/>
      <c r="B52" s="40"/>
      <c r="C52" s="32" t="s">
        <v>1148</v>
      </c>
      <c r="D52" s="32"/>
      <c r="E52" s="41" t="s">
        <v>1144</v>
      </c>
      <c r="F52" s="41" t="s">
        <v>33</v>
      </c>
      <c r="G52" s="41" t="s">
        <v>34</v>
      </c>
      <c r="H52" s="41" t="s">
        <v>34</v>
      </c>
      <c r="I52" s="41"/>
      <c r="J52" s="41"/>
      <c r="K52" s="41" t="s">
        <v>34</v>
      </c>
      <c r="L52" s="46">
        <v>39.9</v>
      </c>
      <c r="M52" s="37">
        <f t="shared" si="8"/>
        <v>0</v>
      </c>
      <c r="N52" s="32" t="s">
        <v>1145</v>
      </c>
      <c r="O52" s="32" t="s">
        <v>25</v>
      </c>
      <c r="P52" s="38" t="s">
        <v>1146</v>
      </c>
      <c r="Q52" s="41"/>
      <c r="R52" s="39"/>
      <c r="S52" s="39"/>
      <c r="T52" s="39"/>
      <c r="U52" s="39"/>
      <c r="V52" s="39"/>
      <c r="W52" s="39"/>
    </row>
    <row r="53" s="11" customFormat="1" ht="405" spans="1:23">
      <c r="A53" s="40"/>
      <c r="B53" s="40"/>
      <c r="C53" s="32" t="s">
        <v>1149</v>
      </c>
      <c r="D53" s="32"/>
      <c r="E53" s="41" t="s">
        <v>1144</v>
      </c>
      <c r="F53" s="41" t="s">
        <v>33</v>
      </c>
      <c r="G53" s="41" t="s">
        <v>34</v>
      </c>
      <c r="H53" s="41" t="s">
        <v>34</v>
      </c>
      <c r="I53" s="41"/>
      <c r="J53" s="41"/>
      <c r="K53" s="41" t="s">
        <v>34</v>
      </c>
      <c r="L53" s="45">
        <v>180</v>
      </c>
      <c r="M53" s="37">
        <f t="shared" si="8"/>
        <v>0</v>
      </c>
      <c r="N53" s="32" t="s">
        <v>1145</v>
      </c>
      <c r="O53" s="32" t="s">
        <v>25</v>
      </c>
      <c r="P53" s="38" t="s">
        <v>1146</v>
      </c>
      <c r="Q53" s="41"/>
      <c r="R53" s="39"/>
      <c r="S53" s="39"/>
      <c r="T53" s="39"/>
      <c r="U53" s="39"/>
      <c r="V53" s="39"/>
      <c r="W53" s="39"/>
    </row>
    <row r="54" s="11" customFormat="1" ht="405" spans="1:23">
      <c r="A54" s="40"/>
      <c r="B54" s="40"/>
      <c r="C54" s="32" t="s">
        <v>1150</v>
      </c>
      <c r="D54" s="32"/>
      <c r="E54" s="41" t="s">
        <v>1144</v>
      </c>
      <c r="F54" s="41" t="s">
        <v>33</v>
      </c>
      <c r="G54" s="41" t="s">
        <v>34</v>
      </c>
      <c r="H54" s="41" t="s">
        <v>34</v>
      </c>
      <c r="I54" s="41"/>
      <c r="J54" s="41"/>
      <c r="K54" s="41" t="s">
        <v>34</v>
      </c>
      <c r="L54" s="45">
        <v>350</v>
      </c>
      <c r="M54" s="37">
        <f t="shared" si="8"/>
        <v>0</v>
      </c>
      <c r="N54" s="32" t="s">
        <v>1145</v>
      </c>
      <c r="O54" s="32" t="s">
        <v>25</v>
      </c>
      <c r="P54" s="38" t="s">
        <v>1146</v>
      </c>
      <c r="Q54" s="41"/>
      <c r="R54" s="39"/>
      <c r="S54" s="39"/>
      <c r="T54" s="39"/>
      <c r="U54" s="39"/>
      <c r="V54" s="39"/>
      <c r="W54" s="39"/>
    </row>
    <row r="55" s="11" customFormat="1" ht="405" spans="1:23">
      <c r="A55" s="40"/>
      <c r="B55" s="40"/>
      <c r="C55" s="32" t="s">
        <v>1151</v>
      </c>
      <c r="D55" s="32"/>
      <c r="E55" s="41" t="s">
        <v>1144</v>
      </c>
      <c r="F55" s="41" t="s">
        <v>33</v>
      </c>
      <c r="G55" s="41" t="s">
        <v>34</v>
      </c>
      <c r="H55" s="41" t="s">
        <v>34</v>
      </c>
      <c r="I55" s="41"/>
      <c r="J55" s="41"/>
      <c r="K55" s="41" t="s">
        <v>34</v>
      </c>
      <c r="L55" s="45">
        <v>880</v>
      </c>
      <c r="M55" s="37">
        <f t="shared" si="8"/>
        <v>0</v>
      </c>
      <c r="N55" s="32" t="s">
        <v>1145</v>
      </c>
      <c r="O55" s="32" t="s">
        <v>25</v>
      </c>
      <c r="P55" s="38" t="s">
        <v>1146</v>
      </c>
      <c r="Q55" s="41"/>
      <c r="R55" s="39"/>
      <c r="S55" s="39"/>
      <c r="T55" s="39"/>
      <c r="U55" s="39"/>
      <c r="V55" s="39"/>
      <c r="W55" s="39"/>
    </row>
    <row r="56" s="11" customFormat="1" ht="405" spans="1:23">
      <c r="A56" s="40"/>
      <c r="B56" s="40"/>
      <c r="C56" s="32" t="s">
        <v>1152</v>
      </c>
      <c r="D56" s="32"/>
      <c r="E56" s="41" t="s">
        <v>1067</v>
      </c>
      <c r="F56" s="41" t="s">
        <v>33</v>
      </c>
      <c r="G56" s="32" t="s">
        <v>1153</v>
      </c>
      <c r="H56" s="41" t="s">
        <v>34</v>
      </c>
      <c r="I56" s="41"/>
      <c r="J56" s="41"/>
      <c r="K56" s="41" t="s">
        <v>34</v>
      </c>
      <c r="L56" s="43">
        <v>200000</v>
      </c>
      <c r="M56" s="37">
        <f t="shared" ref="M56:M62" si="9">IF(I56=1,J56*L56,0)</f>
        <v>0</v>
      </c>
      <c r="N56" s="32" t="s">
        <v>1145</v>
      </c>
      <c r="O56" s="32"/>
      <c r="P56" s="38" t="s">
        <v>1154</v>
      </c>
      <c r="Q56" s="41"/>
      <c r="R56" s="39"/>
      <c r="S56" s="39"/>
      <c r="T56" s="39"/>
      <c r="U56" s="39"/>
      <c r="V56" s="39"/>
      <c r="W56" s="39"/>
    </row>
    <row r="57" s="11" customFormat="1" ht="182.25" spans="1:23">
      <c r="A57" s="40"/>
      <c r="B57" s="40"/>
      <c r="C57" s="32" t="s">
        <v>1155</v>
      </c>
      <c r="D57" s="32"/>
      <c r="E57" s="41" t="s">
        <v>1156</v>
      </c>
      <c r="F57" s="41" t="s">
        <v>33</v>
      </c>
      <c r="G57" s="41" t="s">
        <v>34</v>
      </c>
      <c r="H57" s="41" t="s">
        <v>34</v>
      </c>
      <c r="I57" s="41"/>
      <c r="J57" s="41"/>
      <c r="K57" s="41" t="s">
        <v>34</v>
      </c>
      <c r="L57" s="41">
        <v>50000</v>
      </c>
      <c r="M57" s="37">
        <f t="shared" si="9"/>
        <v>0</v>
      </c>
      <c r="N57" s="32"/>
      <c r="O57" s="32"/>
      <c r="P57" s="38" t="s">
        <v>1157</v>
      </c>
      <c r="Q57" s="41"/>
      <c r="R57" s="39"/>
      <c r="S57" s="39"/>
      <c r="T57" s="39"/>
      <c r="U57" s="39"/>
      <c r="V57" s="39"/>
      <c r="W57" s="39"/>
    </row>
    <row r="58" s="11" customFormat="1" ht="60.75" spans="1:23">
      <c r="A58" s="40"/>
      <c r="B58" s="40"/>
      <c r="C58" s="32" t="s">
        <v>1158</v>
      </c>
      <c r="D58" s="32"/>
      <c r="E58" s="41" t="s">
        <v>294</v>
      </c>
      <c r="F58" s="41" t="s">
        <v>33</v>
      </c>
      <c r="G58" s="41" t="s">
        <v>34</v>
      </c>
      <c r="H58" s="41" t="s">
        <v>34</v>
      </c>
      <c r="I58" s="41"/>
      <c r="J58" s="41"/>
      <c r="K58" s="41" t="s">
        <v>34</v>
      </c>
      <c r="L58" s="41">
        <v>3000</v>
      </c>
      <c r="M58" s="37">
        <f t="shared" si="9"/>
        <v>0</v>
      </c>
      <c r="N58" s="32"/>
      <c r="O58" s="32"/>
      <c r="P58" s="38" t="s">
        <v>1159</v>
      </c>
      <c r="Q58" s="41"/>
      <c r="R58" s="39"/>
      <c r="S58" s="39"/>
      <c r="T58" s="39"/>
      <c r="U58" s="39"/>
      <c r="V58" s="39"/>
      <c r="W58" s="39"/>
    </row>
    <row r="59" s="11" customFormat="1" ht="263.25" spans="1:23">
      <c r="A59" s="40"/>
      <c r="B59" s="40"/>
      <c r="C59" s="32" t="s">
        <v>1160</v>
      </c>
      <c r="D59" s="32"/>
      <c r="E59" s="41" t="s">
        <v>1161</v>
      </c>
      <c r="F59" s="41" t="s">
        <v>33</v>
      </c>
      <c r="G59" s="41" t="s">
        <v>1162</v>
      </c>
      <c r="H59" s="41" t="s">
        <v>34</v>
      </c>
      <c r="I59" s="41"/>
      <c r="J59" s="41"/>
      <c r="K59" s="41" t="s">
        <v>34</v>
      </c>
      <c r="L59" s="43">
        <v>200000</v>
      </c>
      <c r="M59" s="37">
        <f t="shared" si="9"/>
        <v>0</v>
      </c>
      <c r="N59" s="32"/>
      <c r="O59" s="32"/>
      <c r="P59" s="38" t="s">
        <v>1163</v>
      </c>
      <c r="Q59" s="41"/>
      <c r="R59" s="39"/>
      <c r="S59" s="39"/>
      <c r="T59" s="39"/>
      <c r="U59" s="39"/>
      <c r="V59" s="39"/>
      <c r="W59" s="39"/>
    </row>
    <row r="60" s="11" customFormat="1" ht="60.75" spans="1:23">
      <c r="A60" s="40"/>
      <c r="B60" s="40"/>
      <c r="C60" s="32" t="s">
        <v>1164</v>
      </c>
      <c r="D60" s="32"/>
      <c r="E60" s="41" t="s">
        <v>1161</v>
      </c>
      <c r="F60" s="41" t="s">
        <v>33</v>
      </c>
      <c r="G60" s="41" t="s">
        <v>1162</v>
      </c>
      <c r="H60" s="41" t="s">
        <v>34</v>
      </c>
      <c r="I60" s="41"/>
      <c r="J60" s="41"/>
      <c r="K60" s="41" t="s">
        <v>34</v>
      </c>
      <c r="L60" s="43">
        <v>20000</v>
      </c>
      <c r="M60" s="37">
        <f t="shared" si="9"/>
        <v>0</v>
      </c>
      <c r="N60" s="32" t="s">
        <v>1165</v>
      </c>
      <c r="O60" s="32"/>
      <c r="P60" s="38" t="s">
        <v>1166</v>
      </c>
      <c r="Q60" s="41"/>
      <c r="R60" s="39"/>
      <c r="S60" s="39"/>
      <c r="T60" s="39"/>
      <c r="U60" s="39"/>
      <c r="V60" s="39"/>
      <c r="W60" s="39"/>
    </row>
    <row r="61" s="11" customFormat="1" ht="40.5" spans="1:23">
      <c r="A61" s="40"/>
      <c r="B61" s="40"/>
      <c r="C61" s="32" t="s">
        <v>1167</v>
      </c>
      <c r="D61" s="32"/>
      <c r="E61" s="41" t="s">
        <v>294</v>
      </c>
      <c r="F61" s="41" t="s">
        <v>295</v>
      </c>
      <c r="G61" s="41" t="s">
        <v>34</v>
      </c>
      <c r="H61" s="41" t="s">
        <v>34</v>
      </c>
      <c r="I61" s="41"/>
      <c r="J61" s="41"/>
      <c r="K61" s="41" t="s">
        <v>34</v>
      </c>
      <c r="L61" s="43">
        <v>30000</v>
      </c>
      <c r="M61" s="37">
        <f t="shared" si="9"/>
        <v>0</v>
      </c>
      <c r="N61" s="32" t="s">
        <v>1165</v>
      </c>
      <c r="O61" s="32"/>
      <c r="P61" s="38" t="s">
        <v>1168</v>
      </c>
      <c r="Q61" s="41"/>
      <c r="R61" s="39"/>
      <c r="S61" s="39"/>
      <c r="T61" s="39"/>
      <c r="U61" s="39"/>
      <c r="V61" s="39"/>
      <c r="W61" s="39"/>
    </row>
    <row r="62" s="11" customFormat="1" ht="60.75" spans="1:23">
      <c r="A62" s="40"/>
      <c r="B62" s="40"/>
      <c r="C62" s="32" t="s">
        <v>1169</v>
      </c>
      <c r="D62" s="32"/>
      <c r="E62" s="41" t="s">
        <v>1170</v>
      </c>
      <c r="F62" s="41" t="s">
        <v>295</v>
      </c>
      <c r="G62" s="41" t="s">
        <v>34</v>
      </c>
      <c r="H62" s="41" t="s">
        <v>34</v>
      </c>
      <c r="I62" s="41"/>
      <c r="J62" s="41"/>
      <c r="K62" s="41" t="s">
        <v>34</v>
      </c>
      <c r="L62" s="41">
        <v>3000</v>
      </c>
      <c r="M62" s="37">
        <f t="shared" si="9"/>
        <v>0</v>
      </c>
      <c r="N62" s="32"/>
      <c r="O62" s="32"/>
      <c r="P62" s="38" t="s">
        <v>1171</v>
      </c>
      <c r="Q62" s="41"/>
      <c r="R62" s="39"/>
      <c r="S62" s="39"/>
      <c r="T62" s="39"/>
      <c r="U62" s="39"/>
      <c r="V62" s="39"/>
      <c r="W62" s="39"/>
    </row>
    <row r="63" s="11" customFormat="1" ht="409.5" spans="1:23">
      <c r="A63" s="40"/>
      <c r="B63" s="40"/>
      <c r="C63" s="32" t="s">
        <v>1172</v>
      </c>
      <c r="D63" s="32"/>
      <c r="E63" s="32" t="s">
        <v>255</v>
      </c>
      <c r="F63" s="41" t="s">
        <v>33</v>
      </c>
      <c r="G63" s="32">
        <v>2</v>
      </c>
      <c r="H63" s="47">
        <v>60000</v>
      </c>
      <c r="I63" s="33"/>
      <c r="J63" s="34"/>
      <c r="K63" s="35" t="s">
        <v>1173</v>
      </c>
      <c r="L63" s="41" t="s">
        <v>34</v>
      </c>
      <c r="M63" s="37">
        <f>IF(AND(I63&gt;=1,J63&gt;=1),SUMPRODUCT(H63,I63)+SUMPRODUCT(TEXT(J63-{2,10,30,50,100},"0;!0")*{30000,-6000,-6000,-3000,-3000}),0)</f>
        <v>0</v>
      </c>
      <c r="N63" s="32"/>
      <c r="O63" s="32"/>
      <c r="P63" s="38" t="s">
        <v>1174</v>
      </c>
      <c r="Q63" s="32"/>
      <c r="R63" s="39"/>
      <c r="S63" s="39"/>
      <c r="T63" s="39"/>
      <c r="U63" s="39"/>
      <c r="V63" s="39"/>
      <c r="W63" s="39"/>
    </row>
    <row r="64" s="11" customFormat="1" ht="162" spans="1:23">
      <c r="A64" s="40"/>
      <c r="B64" s="40"/>
      <c r="C64" s="32" t="s">
        <v>1175</v>
      </c>
      <c r="D64" s="32"/>
      <c r="E64" s="41" t="s">
        <v>255</v>
      </c>
      <c r="F64" s="41" t="s">
        <v>33</v>
      </c>
      <c r="G64" s="41" t="s">
        <v>1049</v>
      </c>
      <c r="H64" s="41" t="s">
        <v>1049</v>
      </c>
      <c r="I64" s="41"/>
      <c r="J64" s="41"/>
      <c r="K64" s="32" t="s">
        <v>1176</v>
      </c>
      <c r="L64" s="32"/>
      <c r="M64" s="37">
        <f>IF(AND(I64=1,J64&gt;=1),SUMPRODUCT(TEXT(J64-{0,10,30,50,100},"0;!0")*{3000,-600,-600,-300,-300}),0)</f>
        <v>0</v>
      </c>
      <c r="N64" s="32" t="s">
        <v>1177</v>
      </c>
      <c r="O64" s="32"/>
      <c r="P64" s="38" t="s">
        <v>1178</v>
      </c>
      <c r="Q64" s="41"/>
      <c r="R64" s="39"/>
      <c r="S64" s="39"/>
      <c r="T64" s="39"/>
      <c r="U64" s="39"/>
      <c r="V64" s="39"/>
      <c r="W64" s="39"/>
    </row>
    <row r="65" s="11" customFormat="1" ht="162" spans="1:23">
      <c r="A65" s="40"/>
      <c r="B65" s="40"/>
      <c r="C65" s="32" t="s">
        <v>1179</v>
      </c>
      <c r="D65" s="32"/>
      <c r="E65" s="41" t="s">
        <v>255</v>
      </c>
      <c r="F65" s="41" t="s">
        <v>33</v>
      </c>
      <c r="G65" s="41" t="s">
        <v>1049</v>
      </c>
      <c r="H65" s="41" t="s">
        <v>1049</v>
      </c>
      <c r="I65" s="41"/>
      <c r="J65" s="41"/>
      <c r="K65" s="32" t="s">
        <v>1176</v>
      </c>
      <c r="L65" s="32"/>
      <c r="M65" s="37">
        <f>IF(AND(I65=1,J65&gt;=1),SUMPRODUCT(TEXT(J65-{0,10,30,50,100},"0;!0")*{3000,-600,-600,-300,-300}),0)</f>
        <v>0</v>
      </c>
      <c r="N65" s="32" t="s">
        <v>1177</v>
      </c>
      <c r="O65" s="32"/>
      <c r="P65" s="38" t="s">
        <v>1180</v>
      </c>
      <c r="Q65" s="41"/>
      <c r="R65" s="39"/>
      <c r="S65" s="39"/>
      <c r="T65" s="39"/>
      <c r="U65" s="39"/>
      <c r="V65" s="39"/>
      <c r="W65" s="39"/>
    </row>
    <row r="66" s="11" customFormat="1" ht="121.5" spans="1:23">
      <c r="A66" s="40"/>
      <c r="B66" s="40"/>
      <c r="C66" s="32" t="s">
        <v>1181</v>
      </c>
      <c r="D66" s="32"/>
      <c r="E66" s="41" t="s">
        <v>255</v>
      </c>
      <c r="F66" s="41" t="s">
        <v>33</v>
      </c>
      <c r="G66" s="41" t="s">
        <v>1049</v>
      </c>
      <c r="H66" s="41" t="s">
        <v>1049</v>
      </c>
      <c r="I66" s="41"/>
      <c r="J66" s="41"/>
      <c r="K66" s="32" t="s">
        <v>1176</v>
      </c>
      <c r="L66" s="32"/>
      <c r="M66" s="37">
        <f>IF(AND(I66=1,J66&gt;=1),SUMPRODUCT(TEXT(J66-{0,10,30,50,100},"0;!0")*{3000,-600,-600,-300,-300}),0)</f>
        <v>0</v>
      </c>
      <c r="N66" s="32" t="s">
        <v>1177</v>
      </c>
      <c r="O66" s="32"/>
      <c r="P66" s="38" t="s">
        <v>1182</v>
      </c>
      <c r="Q66" s="41"/>
      <c r="R66" s="39"/>
      <c r="S66" s="39"/>
      <c r="T66" s="39"/>
      <c r="U66" s="39"/>
      <c r="V66" s="39"/>
      <c r="W66" s="39"/>
    </row>
    <row r="67" s="11" customFormat="1" ht="121.5" spans="1:23">
      <c r="A67" s="40"/>
      <c r="B67" s="40"/>
      <c r="C67" s="32" t="s">
        <v>1183</v>
      </c>
      <c r="D67" s="32"/>
      <c r="E67" s="41" t="s">
        <v>1085</v>
      </c>
      <c r="F67" s="41" t="s">
        <v>295</v>
      </c>
      <c r="G67" s="41" t="s">
        <v>1049</v>
      </c>
      <c r="H67" s="41" t="s">
        <v>1049</v>
      </c>
      <c r="I67" s="41"/>
      <c r="J67" s="41"/>
      <c r="K67" s="32" t="s">
        <v>1184</v>
      </c>
      <c r="L67" s="41"/>
      <c r="M67" s="37">
        <f>IF(AND(I67=1,J67&gt;=1,J67&lt;=2),13000,IF(AND(I67=1,J67&gt;=3,J67&lt;=10),30000,IF(AND(I67=1,J67&gt;=11,J67&lt;=30),75000,IF(AND(I67=1,J67&gt;=31,J67&lt;=50),100000,IF(AND(I67=1,J67&gt;=51,J67&lt;=100),130000,IF(AND(I67=1,J67&gt;100),150000,0))))))</f>
        <v>0</v>
      </c>
      <c r="N67" s="32"/>
      <c r="O67" s="32"/>
      <c r="P67" s="38" t="s">
        <v>1185</v>
      </c>
      <c r="Q67" s="41"/>
      <c r="R67" s="39"/>
      <c r="S67" s="39"/>
      <c r="T67" s="39"/>
      <c r="U67" s="39"/>
      <c r="V67" s="39"/>
      <c r="W67" s="39"/>
    </row>
    <row r="68" s="11" customFormat="1" ht="121.5" spans="1:23">
      <c r="A68" s="40"/>
      <c r="B68" s="40"/>
      <c r="C68" s="32" t="s">
        <v>1186</v>
      </c>
      <c r="D68" s="32"/>
      <c r="E68" s="41" t="s">
        <v>1085</v>
      </c>
      <c r="F68" s="41" t="s">
        <v>33</v>
      </c>
      <c r="G68" s="41" t="s">
        <v>1049</v>
      </c>
      <c r="H68" s="41" t="s">
        <v>1049</v>
      </c>
      <c r="I68" s="41"/>
      <c r="J68" s="41"/>
      <c r="K68" s="32" t="s">
        <v>1184</v>
      </c>
      <c r="L68" s="41"/>
      <c r="M68" s="37">
        <f>IF(AND(I68=1,J68&gt;=1,J68&lt;=2),13000,IF(AND(I68=1,J68&gt;=3,J68&lt;=10),30000,IF(AND(I68=1,J68&gt;=11,J68&lt;=30),75000,IF(AND(I68=1,J68&gt;=31,J68&lt;=50),100000,IF(AND(I68=1,J68&gt;=51,J68&lt;=100),130000,IF(AND(I68=1,J68&gt;100),150000,0))))))</f>
        <v>0</v>
      </c>
      <c r="N68" s="32"/>
      <c r="O68" s="32"/>
      <c r="P68" s="38" t="s">
        <v>1187</v>
      </c>
      <c r="Q68" s="41"/>
      <c r="R68" s="39"/>
      <c r="S68" s="39"/>
      <c r="T68" s="39"/>
      <c r="U68" s="39"/>
      <c r="V68" s="39"/>
      <c r="W68" s="39"/>
    </row>
    <row r="69" s="11" customFormat="1" spans="1:23">
      <c r="A69" s="40"/>
      <c r="B69" s="40"/>
      <c r="C69" s="32" t="s">
        <v>1188</v>
      </c>
      <c r="D69" s="32"/>
      <c r="E69" s="41" t="s">
        <v>1170</v>
      </c>
      <c r="F69" s="41" t="s">
        <v>295</v>
      </c>
      <c r="G69" s="41" t="s">
        <v>1049</v>
      </c>
      <c r="H69" s="41" t="s">
        <v>1049</v>
      </c>
      <c r="I69" s="41"/>
      <c r="J69" s="41"/>
      <c r="K69" s="41" t="s">
        <v>1049</v>
      </c>
      <c r="L69" s="41">
        <v>4500</v>
      </c>
      <c r="M69" s="37">
        <f>IF(I69=1,J69*L69,0)</f>
        <v>0</v>
      </c>
      <c r="N69" s="32"/>
      <c r="O69" s="32"/>
      <c r="P69" s="38" t="s">
        <v>1189</v>
      </c>
      <c r="Q69" s="41"/>
      <c r="R69" s="39"/>
      <c r="S69" s="39"/>
      <c r="T69" s="39"/>
      <c r="U69" s="39"/>
      <c r="V69" s="39"/>
      <c r="W69" s="39"/>
    </row>
    <row r="70" s="11" customFormat="1" ht="182.25" spans="1:23">
      <c r="A70" s="40"/>
      <c r="B70" s="40"/>
      <c r="C70" s="32" t="s">
        <v>1190</v>
      </c>
      <c r="D70" s="32"/>
      <c r="E70" s="41" t="s">
        <v>255</v>
      </c>
      <c r="F70" s="41" t="s">
        <v>33</v>
      </c>
      <c r="G70" s="41">
        <v>2</v>
      </c>
      <c r="H70" s="43">
        <v>80000</v>
      </c>
      <c r="I70" s="41"/>
      <c r="J70" s="41"/>
      <c r="K70" s="32" t="s">
        <v>1191</v>
      </c>
      <c r="L70" s="41" t="s">
        <v>1049</v>
      </c>
      <c r="M70" s="37">
        <f>IF(AND(I70&gt;=1,J70&gt;=1),SUMPRODUCT(H70,I70)+SUMPRODUCT(TEXT(J70-{2,10,30,50,100},"0;!0")*{40000,-8000,-8000,-4000,-4000}),0)</f>
        <v>0</v>
      </c>
      <c r="N70" s="32"/>
      <c r="O70" s="32"/>
      <c r="P70" s="38" t="s">
        <v>1192</v>
      </c>
      <c r="Q70" s="41"/>
      <c r="R70" s="39"/>
      <c r="S70" s="39"/>
      <c r="T70" s="39"/>
      <c r="U70" s="39"/>
      <c r="V70" s="39"/>
      <c r="W70" s="39"/>
    </row>
    <row r="71" s="11" customFormat="1" ht="222.75" spans="1:23">
      <c r="A71" s="40"/>
      <c r="B71" s="40"/>
      <c r="C71" s="32" t="s">
        <v>1193</v>
      </c>
      <c r="D71" s="32"/>
      <c r="E71" s="41" t="s">
        <v>255</v>
      </c>
      <c r="F71" s="41" t="s">
        <v>33</v>
      </c>
      <c r="G71" s="41" t="s">
        <v>1049</v>
      </c>
      <c r="H71" s="41" t="s">
        <v>1049</v>
      </c>
      <c r="I71" s="41"/>
      <c r="J71" s="41"/>
      <c r="K71" s="32" t="s">
        <v>1194</v>
      </c>
      <c r="L71" s="41" t="s">
        <v>1049</v>
      </c>
      <c r="M71" s="37">
        <f>IF(AND(I71=1,J71&gt;=1,J71&lt;=20),60000,IF(AND(I71=1,J71&gt;=21,J71&lt;=50),120000,IF(AND(I71=1,J71&gt;=51,J71&lt;=100),200000,IF(AND(I71=1,J71&gt;=101,J71&lt;=200),300000,IF(AND(I71=1,J71&gt;=201,J71&lt;=500),400000,IF(AND(I71=1,J71&gt;=501,J71&lt;=1000),500000,IF(AND(I71=1,J71&gt;1000),600000,0)))))))</f>
        <v>0</v>
      </c>
      <c r="N71" s="32" t="s">
        <v>1195</v>
      </c>
      <c r="O71" s="32"/>
      <c r="P71" s="38" t="s">
        <v>1196</v>
      </c>
      <c r="Q71" s="41"/>
      <c r="R71" s="39"/>
      <c r="S71" s="39"/>
      <c r="T71" s="39"/>
      <c r="U71" s="39"/>
      <c r="V71" s="39"/>
      <c r="W71" s="39"/>
    </row>
    <row r="72" s="11" customFormat="1" ht="121.5" spans="1:23">
      <c r="A72" s="40"/>
      <c r="B72" s="40"/>
      <c r="C72" s="32" t="s">
        <v>1197</v>
      </c>
      <c r="D72" s="32"/>
      <c r="E72" s="41" t="s">
        <v>255</v>
      </c>
      <c r="F72" s="41" t="s">
        <v>33</v>
      </c>
      <c r="G72" s="41" t="s">
        <v>1049</v>
      </c>
      <c r="H72" s="41" t="s">
        <v>1049</v>
      </c>
      <c r="I72" s="41"/>
      <c r="J72" s="41"/>
      <c r="K72" s="32" t="s">
        <v>1198</v>
      </c>
      <c r="L72" s="41" t="s">
        <v>1049</v>
      </c>
      <c r="M72" s="37">
        <f>IF(AND(I72=1,J72&gt;=1),SUMPRODUCT(TEXT(J72-{0,10,30,50,100},"0;!0")*{4000,-800,-600,-400,-400}),0)</f>
        <v>0</v>
      </c>
      <c r="N72" s="32" t="s">
        <v>1195</v>
      </c>
      <c r="O72" s="32"/>
      <c r="P72" s="38" t="s">
        <v>1055</v>
      </c>
      <c r="Q72" s="41"/>
      <c r="R72" s="39"/>
      <c r="S72" s="39"/>
      <c r="T72" s="39"/>
      <c r="U72" s="39"/>
      <c r="V72" s="39"/>
      <c r="W72" s="39"/>
    </row>
    <row r="73" s="11" customFormat="1" ht="121.5" spans="1:23">
      <c r="A73" s="40"/>
      <c r="B73" s="40"/>
      <c r="C73" s="32" t="s">
        <v>1199</v>
      </c>
      <c r="D73" s="32"/>
      <c r="E73" s="41" t="s">
        <v>255</v>
      </c>
      <c r="F73" s="41" t="s">
        <v>295</v>
      </c>
      <c r="G73" s="41" t="s">
        <v>1049</v>
      </c>
      <c r="H73" s="41" t="s">
        <v>1049</v>
      </c>
      <c r="I73" s="41"/>
      <c r="J73" s="41"/>
      <c r="K73" s="32" t="s">
        <v>1200</v>
      </c>
      <c r="L73" s="41"/>
      <c r="M73" s="37">
        <f>IF(AND(I73=1,J73&gt;=1,J73&lt;=2),30000,IF(AND(I73=1,J73&gt;=3,J73&lt;=10),90000,IF(AND(I73=1,J73&gt;=11,J73&lt;=30),150000,IF(AND(I73=1,J73&gt;=31,J73&lt;=50),240000,IF(AND(I73=1,J73&gt;=51,J73&lt;=100),300000,IF(AND(I73=1,J73&gt;100),450000,0))))))</f>
        <v>0</v>
      </c>
      <c r="N73" s="32"/>
      <c r="O73" s="32"/>
      <c r="P73" s="38" t="s">
        <v>1201</v>
      </c>
      <c r="Q73" s="41"/>
      <c r="R73" s="39"/>
      <c r="S73" s="39"/>
      <c r="T73" s="39"/>
      <c r="U73" s="39"/>
      <c r="V73" s="39"/>
      <c r="W73" s="39"/>
    </row>
    <row r="74" s="11" customFormat="1" ht="121.5" spans="1:23">
      <c r="A74" s="40"/>
      <c r="B74" s="40"/>
      <c r="C74" s="32" t="s">
        <v>1202</v>
      </c>
      <c r="D74" s="32"/>
      <c r="E74" s="41" t="s">
        <v>255</v>
      </c>
      <c r="F74" s="41" t="s">
        <v>33</v>
      </c>
      <c r="G74" s="41" t="s">
        <v>1049</v>
      </c>
      <c r="H74" s="41" t="s">
        <v>1049</v>
      </c>
      <c r="I74" s="41"/>
      <c r="J74" s="41"/>
      <c r="K74" s="32" t="s">
        <v>1200</v>
      </c>
      <c r="L74" s="41"/>
      <c r="M74" s="37">
        <f>IF(AND(I74=1,J74&gt;=1,J74&lt;=2),30000,IF(AND(I74=1,J74&gt;=3,J74&lt;=10),90000,IF(AND(I74=1,J74&gt;=11,J74&lt;=30),150000,IF(AND(I74=1,J74&gt;=31,J74&lt;=50),240000,IF(AND(I74=1,J74&gt;=51,J74&lt;=100),300000,IF(AND(I74=1,J74&gt;100),450000,0))))))</f>
        <v>0</v>
      </c>
      <c r="N74" s="32"/>
      <c r="O74" s="32"/>
      <c r="P74" s="38" t="s">
        <v>1203</v>
      </c>
      <c r="Q74" s="41"/>
      <c r="R74" s="39"/>
      <c r="S74" s="39"/>
      <c r="T74" s="39"/>
      <c r="U74" s="39"/>
      <c r="V74" s="39"/>
      <c r="W74" s="39"/>
    </row>
    <row r="75" s="11" customFormat="1" ht="121.5" spans="1:23">
      <c r="A75" s="40"/>
      <c r="B75" s="40"/>
      <c r="C75" s="32" t="s">
        <v>1204</v>
      </c>
      <c r="D75" s="32"/>
      <c r="E75" s="41" t="s">
        <v>1067</v>
      </c>
      <c r="F75" s="41" t="s">
        <v>33</v>
      </c>
      <c r="G75" s="41">
        <v>1</v>
      </c>
      <c r="H75" s="43">
        <v>20000</v>
      </c>
      <c r="I75" s="41"/>
      <c r="J75" s="41"/>
      <c r="K75" s="41" t="s">
        <v>34</v>
      </c>
      <c r="L75" s="41">
        <v>20000</v>
      </c>
      <c r="M75" s="37">
        <f>IF(I75=1,H75+L75*(J75-G75),0)</f>
        <v>0</v>
      </c>
      <c r="N75" s="32" t="s">
        <v>1195</v>
      </c>
      <c r="O75" s="32"/>
      <c r="P75" s="38" t="s">
        <v>1205</v>
      </c>
      <c r="Q75" s="41"/>
      <c r="R75" s="39"/>
      <c r="S75" s="39"/>
      <c r="T75" s="39"/>
      <c r="U75" s="39"/>
      <c r="V75" s="39"/>
      <c r="W75" s="39"/>
    </row>
    <row r="76" s="11" customFormat="1" ht="81" spans="1:23">
      <c r="A76" s="40"/>
      <c r="B76" s="40"/>
      <c r="C76" s="32" t="s">
        <v>1206</v>
      </c>
      <c r="D76" s="32"/>
      <c r="E76" s="41" t="s">
        <v>1067</v>
      </c>
      <c r="F76" s="41" t="s">
        <v>33</v>
      </c>
      <c r="G76" s="41" t="s">
        <v>34</v>
      </c>
      <c r="H76" s="41" t="s">
        <v>34</v>
      </c>
      <c r="I76" s="41"/>
      <c r="J76" s="41"/>
      <c r="K76" s="41" t="s">
        <v>34</v>
      </c>
      <c r="L76" s="41">
        <v>6000</v>
      </c>
      <c r="M76" s="37">
        <f>IF(I76=1,J76*L76,0)</f>
        <v>0</v>
      </c>
      <c r="N76" s="32" t="s">
        <v>1195</v>
      </c>
      <c r="O76" s="32"/>
      <c r="P76" s="38" t="s">
        <v>1207</v>
      </c>
      <c r="Q76" s="41"/>
      <c r="R76" s="39"/>
      <c r="S76" s="39"/>
      <c r="T76" s="39"/>
      <c r="U76" s="39"/>
      <c r="V76" s="39"/>
      <c r="W76" s="39"/>
    </row>
    <row r="77" s="11" customFormat="1" ht="162" spans="1:23">
      <c r="A77" s="40"/>
      <c r="B77" s="40"/>
      <c r="C77" s="32" t="s">
        <v>1208</v>
      </c>
      <c r="D77" s="32"/>
      <c r="E77" s="41" t="s">
        <v>708</v>
      </c>
      <c r="F77" s="41" t="s">
        <v>33</v>
      </c>
      <c r="G77" s="41" t="s">
        <v>1049</v>
      </c>
      <c r="H77" s="41" t="s">
        <v>34</v>
      </c>
      <c r="I77" s="41"/>
      <c r="J77" s="41"/>
      <c r="K77" s="32" t="s">
        <v>1209</v>
      </c>
      <c r="L77" s="41"/>
      <c r="M77" s="37">
        <f>IF(AND(I77=1,J77&gt;=0,J77&lt;=20),6000,IF(AND(I77=1,J77&gt;=21,J77&lt;=50),10000,IF(AND(I77=1,J77&gt;=51,J77&lt;=100),16000,IF(AND(I77=1,J77&gt;=101,J77&lt;=200),30000,IF(AND(I77=1,J77&gt;=201,J77&lt;=300),40000,0)))))</f>
        <v>0</v>
      </c>
      <c r="N77" s="32" t="s">
        <v>1195</v>
      </c>
      <c r="O77" s="32"/>
      <c r="P77" s="38" t="s">
        <v>1076</v>
      </c>
      <c r="Q77" s="41"/>
      <c r="R77" s="39"/>
      <c r="S77" s="39"/>
      <c r="T77" s="39"/>
      <c r="U77" s="39"/>
      <c r="V77" s="39"/>
      <c r="W77" s="39"/>
    </row>
    <row r="78" s="11" customFormat="1" ht="121.5" spans="1:23">
      <c r="A78" s="40"/>
      <c r="B78" s="40"/>
      <c r="C78" s="32" t="s">
        <v>1210</v>
      </c>
      <c r="D78" s="32"/>
      <c r="E78" s="41" t="s">
        <v>1144</v>
      </c>
      <c r="F78" s="41" t="s">
        <v>33</v>
      </c>
      <c r="G78" s="41">
        <v>100</v>
      </c>
      <c r="H78" s="43">
        <v>4000</v>
      </c>
      <c r="I78" s="41"/>
      <c r="J78" s="41"/>
      <c r="K78" s="41" t="s">
        <v>34</v>
      </c>
      <c r="L78" s="41">
        <v>40</v>
      </c>
      <c r="M78" s="37">
        <f>IF(I78=1,H78+L78*(J78-G78),0)</f>
        <v>0</v>
      </c>
      <c r="N78" s="32"/>
      <c r="O78" s="32"/>
      <c r="P78" s="38" t="s">
        <v>1211</v>
      </c>
      <c r="Q78" s="41"/>
      <c r="R78" s="39"/>
      <c r="S78" s="39"/>
      <c r="T78" s="39"/>
      <c r="U78" s="39"/>
      <c r="V78" s="39"/>
      <c r="W78" s="39"/>
    </row>
    <row r="79" s="11" customFormat="1" spans="1:23">
      <c r="A79" s="40"/>
      <c r="B79" s="40"/>
      <c r="C79" s="32" t="s">
        <v>1212</v>
      </c>
      <c r="D79" s="32"/>
      <c r="E79" s="41" t="s">
        <v>1067</v>
      </c>
      <c r="F79" s="41" t="s">
        <v>33</v>
      </c>
      <c r="G79" s="41" t="s">
        <v>34</v>
      </c>
      <c r="H79" s="41" t="s">
        <v>34</v>
      </c>
      <c r="I79" s="41"/>
      <c r="J79" s="41"/>
      <c r="K79" s="41" t="s">
        <v>34</v>
      </c>
      <c r="L79" s="41">
        <v>8000</v>
      </c>
      <c r="M79" s="37">
        <f t="shared" ref="M78:M107" si="10">IF(I79=1,J79*L79,0)</f>
        <v>0</v>
      </c>
      <c r="N79" s="32"/>
      <c r="O79" s="32"/>
      <c r="P79" s="38" t="s">
        <v>1213</v>
      </c>
      <c r="Q79" s="41"/>
      <c r="R79" s="39"/>
      <c r="S79" s="39"/>
      <c r="T79" s="39"/>
      <c r="U79" s="39"/>
      <c r="V79" s="39"/>
      <c r="W79" s="39"/>
    </row>
    <row r="80" s="11" customFormat="1" ht="409.5" spans="1:23">
      <c r="A80" s="40"/>
      <c r="B80" s="40"/>
      <c r="C80" s="32" t="s">
        <v>1214</v>
      </c>
      <c r="D80" s="32"/>
      <c r="E80" s="41" t="s">
        <v>1067</v>
      </c>
      <c r="F80" s="41" t="s">
        <v>33</v>
      </c>
      <c r="G80" s="41" t="s">
        <v>1215</v>
      </c>
      <c r="H80" s="41" t="s">
        <v>34</v>
      </c>
      <c r="I80" s="41"/>
      <c r="J80" s="41"/>
      <c r="K80" s="41" t="s">
        <v>34</v>
      </c>
      <c r="L80" s="43">
        <v>20000</v>
      </c>
      <c r="M80" s="37">
        <f t="shared" si="10"/>
        <v>0</v>
      </c>
      <c r="N80" s="32"/>
      <c r="O80" s="32"/>
      <c r="P80" s="38" t="s">
        <v>1216</v>
      </c>
      <c r="Q80" s="41"/>
      <c r="R80" s="39"/>
      <c r="S80" s="39"/>
      <c r="T80" s="39"/>
      <c r="U80" s="39"/>
      <c r="V80" s="39"/>
      <c r="W80" s="39"/>
    </row>
    <row r="81" s="11" customFormat="1" spans="1:23">
      <c r="A81" s="40"/>
      <c r="B81" s="40"/>
      <c r="C81" s="32" t="s">
        <v>1217</v>
      </c>
      <c r="D81" s="32"/>
      <c r="E81" s="41" t="s">
        <v>1067</v>
      </c>
      <c r="F81" s="41" t="s">
        <v>33</v>
      </c>
      <c r="G81" s="41" t="s">
        <v>1218</v>
      </c>
      <c r="H81" s="41" t="s">
        <v>34</v>
      </c>
      <c r="I81" s="41"/>
      <c r="J81" s="41"/>
      <c r="K81" s="41" t="s">
        <v>34</v>
      </c>
      <c r="L81" s="43">
        <v>60000</v>
      </c>
      <c r="M81" s="37">
        <f t="shared" si="10"/>
        <v>0</v>
      </c>
      <c r="N81" s="32"/>
      <c r="O81" s="32"/>
      <c r="P81" s="38"/>
      <c r="Q81" s="41"/>
      <c r="R81" s="39"/>
      <c r="S81" s="39"/>
      <c r="T81" s="39"/>
      <c r="U81" s="39"/>
      <c r="V81" s="39"/>
      <c r="W81" s="39"/>
    </row>
    <row r="82" s="11" customFormat="1" spans="1:23">
      <c r="A82" s="40"/>
      <c r="B82" s="40"/>
      <c r="C82" s="32" t="s">
        <v>1219</v>
      </c>
      <c r="D82" s="32"/>
      <c r="E82" s="41" t="s">
        <v>1067</v>
      </c>
      <c r="F82" s="41" t="s">
        <v>33</v>
      </c>
      <c r="G82" s="41" t="s">
        <v>1220</v>
      </c>
      <c r="H82" s="41" t="s">
        <v>34</v>
      </c>
      <c r="I82" s="41"/>
      <c r="J82" s="41"/>
      <c r="K82" s="41" t="s">
        <v>34</v>
      </c>
      <c r="L82" s="43">
        <v>100000</v>
      </c>
      <c r="M82" s="37">
        <f t="shared" si="10"/>
        <v>0</v>
      </c>
      <c r="N82" s="32"/>
      <c r="O82" s="32"/>
      <c r="P82" s="38"/>
      <c r="Q82" s="41"/>
      <c r="R82" s="39"/>
      <c r="S82" s="39"/>
      <c r="T82" s="39"/>
      <c r="U82" s="39"/>
      <c r="V82" s="39"/>
      <c r="W82" s="39"/>
    </row>
    <row r="83" s="11" customFormat="1" ht="101.25" spans="1:23">
      <c r="A83" s="40"/>
      <c r="B83" s="40"/>
      <c r="C83" s="32" t="s">
        <v>1221</v>
      </c>
      <c r="D83" s="32"/>
      <c r="E83" s="41" t="s">
        <v>1107</v>
      </c>
      <c r="F83" s="41" t="s">
        <v>33</v>
      </c>
      <c r="G83" s="41" t="s">
        <v>34</v>
      </c>
      <c r="H83" s="41" t="s">
        <v>34</v>
      </c>
      <c r="I83" s="41"/>
      <c r="J83" s="41"/>
      <c r="K83" s="41" t="s">
        <v>34</v>
      </c>
      <c r="L83" s="45">
        <v>140000</v>
      </c>
      <c r="M83" s="37">
        <f t="shared" si="10"/>
        <v>0</v>
      </c>
      <c r="N83" s="32"/>
      <c r="O83" s="32"/>
      <c r="P83" s="38" t="s">
        <v>1222</v>
      </c>
      <c r="Q83" s="41"/>
      <c r="R83" s="39"/>
      <c r="S83" s="39"/>
      <c r="T83" s="39"/>
      <c r="U83" s="39"/>
      <c r="V83" s="39"/>
      <c r="W83" s="39"/>
    </row>
    <row r="84" s="11" customFormat="1" ht="60.75" spans="1:23">
      <c r="A84" s="40"/>
      <c r="B84" s="40"/>
      <c r="C84" s="32" t="s">
        <v>1223</v>
      </c>
      <c r="D84" s="32"/>
      <c r="E84" s="41" t="s">
        <v>1107</v>
      </c>
      <c r="F84" s="41" t="s">
        <v>33</v>
      </c>
      <c r="G84" s="41" t="s">
        <v>34</v>
      </c>
      <c r="H84" s="41" t="s">
        <v>34</v>
      </c>
      <c r="I84" s="41"/>
      <c r="J84" s="41"/>
      <c r="K84" s="41" t="s">
        <v>34</v>
      </c>
      <c r="L84" s="45">
        <v>210000</v>
      </c>
      <c r="M84" s="37">
        <f t="shared" si="10"/>
        <v>0</v>
      </c>
      <c r="N84" s="32"/>
      <c r="O84" s="32"/>
      <c r="P84" s="38" t="s">
        <v>1224</v>
      </c>
      <c r="Q84" s="41"/>
      <c r="R84" s="39"/>
      <c r="S84" s="39"/>
      <c r="T84" s="39"/>
      <c r="U84" s="39"/>
      <c r="V84" s="39"/>
      <c r="W84" s="39"/>
    </row>
    <row r="85" s="11" customFormat="1" ht="101.25" spans="1:23">
      <c r="A85" s="40"/>
      <c r="B85" s="40"/>
      <c r="C85" s="32" t="s">
        <v>1225</v>
      </c>
      <c r="D85" s="32"/>
      <c r="E85" s="41" t="s">
        <v>1107</v>
      </c>
      <c r="F85" s="41" t="s">
        <v>33</v>
      </c>
      <c r="G85" s="41" t="s">
        <v>34</v>
      </c>
      <c r="H85" s="41" t="s">
        <v>34</v>
      </c>
      <c r="I85" s="41"/>
      <c r="J85" s="41"/>
      <c r="K85" s="41" t="s">
        <v>34</v>
      </c>
      <c r="L85" s="45">
        <v>28000</v>
      </c>
      <c r="M85" s="37">
        <f t="shared" si="10"/>
        <v>0</v>
      </c>
      <c r="N85" s="32"/>
      <c r="O85" s="32"/>
      <c r="P85" s="38" t="s">
        <v>1226</v>
      </c>
      <c r="Q85" s="41"/>
      <c r="R85" s="39"/>
      <c r="S85" s="39"/>
      <c r="T85" s="39"/>
      <c r="U85" s="39"/>
      <c r="V85" s="39"/>
      <c r="W85" s="39"/>
    </row>
    <row r="86" s="11" customFormat="1" ht="40.5" spans="1:23">
      <c r="A86" s="40"/>
      <c r="B86" s="40"/>
      <c r="C86" s="32" t="s">
        <v>1227</v>
      </c>
      <c r="D86" s="32"/>
      <c r="E86" s="41" t="s">
        <v>1228</v>
      </c>
      <c r="F86" s="41" t="s">
        <v>33</v>
      </c>
      <c r="G86" s="41" t="s">
        <v>34</v>
      </c>
      <c r="H86" s="41" t="s">
        <v>34</v>
      </c>
      <c r="I86" s="41"/>
      <c r="J86" s="41"/>
      <c r="K86" s="41" t="s">
        <v>34</v>
      </c>
      <c r="L86" s="45">
        <v>42</v>
      </c>
      <c r="M86" s="37">
        <f t="shared" si="10"/>
        <v>0</v>
      </c>
      <c r="N86" s="32"/>
      <c r="O86" s="32"/>
      <c r="P86" s="38" t="s">
        <v>1229</v>
      </c>
      <c r="Q86" s="41"/>
      <c r="R86" s="39"/>
      <c r="S86" s="39"/>
      <c r="T86" s="39"/>
      <c r="U86" s="39"/>
      <c r="V86" s="39"/>
      <c r="W86" s="39"/>
    </row>
    <row r="87" s="11" customFormat="1" ht="60.75" spans="1:23">
      <c r="A87" s="40"/>
      <c r="B87" s="40"/>
      <c r="C87" s="32" t="s">
        <v>1230</v>
      </c>
      <c r="D87" s="32"/>
      <c r="E87" s="41" t="s">
        <v>1107</v>
      </c>
      <c r="F87" s="41" t="s">
        <v>33</v>
      </c>
      <c r="G87" s="41" t="s">
        <v>34</v>
      </c>
      <c r="H87" s="41" t="s">
        <v>34</v>
      </c>
      <c r="I87" s="41"/>
      <c r="J87" s="41"/>
      <c r="K87" s="41" t="s">
        <v>34</v>
      </c>
      <c r="L87" s="45">
        <v>580000</v>
      </c>
      <c r="M87" s="37">
        <f t="shared" si="10"/>
        <v>0</v>
      </c>
      <c r="N87" s="32"/>
      <c r="O87" s="32"/>
      <c r="P87" s="38" t="s">
        <v>1231</v>
      </c>
      <c r="Q87" s="41"/>
      <c r="R87" s="39"/>
      <c r="S87" s="39"/>
      <c r="T87" s="39"/>
      <c r="U87" s="39"/>
      <c r="V87" s="39"/>
      <c r="W87" s="39"/>
    </row>
    <row r="88" s="11" customFormat="1" spans="1:23">
      <c r="A88" s="40"/>
      <c r="B88" s="40"/>
      <c r="C88" s="32" t="s">
        <v>1232</v>
      </c>
      <c r="D88" s="32"/>
      <c r="E88" s="41" t="s">
        <v>294</v>
      </c>
      <c r="F88" s="41" t="s">
        <v>33</v>
      </c>
      <c r="G88" s="41" t="s">
        <v>34</v>
      </c>
      <c r="H88" s="41" t="s">
        <v>34</v>
      </c>
      <c r="I88" s="41"/>
      <c r="J88" s="41"/>
      <c r="K88" s="41" t="s">
        <v>34</v>
      </c>
      <c r="L88" s="41">
        <v>140000</v>
      </c>
      <c r="M88" s="37">
        <f t="shared" si="10"/>
        <v>0</v>
      </c>
      <c r="N88" s="32"/>
      <c r="O88" s="32"/>
      <c r="P88" s="38" t="s">
        <v>1233</v>
      </c>
      <c r="Q88" s="41"/>
      <c r="R88" s="39"/>
      <c r="S88" s="39"/>
      <c r="T88" s="39"/>
      <c r="U88" s="39"/>
      <c r="V88" s="39"/>
      <c r="W88" s="39"/>
    </row>
    <row r="89" s="11" customFormat="1" spans="1:23">
      <c r="A89" s="40"/>
      <c r="B89" s="40"/>
      <c r="C89" s="32" t="s">
        <v>1234</v>
      </c>
      <c r="D89" s="32"/>
      <c r="E89" s="41" t="s">
        <v>1235</v>
      </c>
      <c r="F89" s="41" t="s">
        <v>33</v>
      </c>
      <c r="G89" s="41" t="s">
        <v>34</v>
      </c>
      <c r="H89" s="41" t="s">
        <v>34</v>
      </c>
      <c r="I89" s="41"/>
      <c r="J89" s="41"/>
      <c r="K89" s="41" t="s">
        <v>34</v>
      </c>
      <c r="L89" s="45">
        <v>300000</v>
      </c>
      <c r="M89" s="37">
        <f t="shared" si="10"/>
        <v>0</v>
      </c>
      <c r="N89" s="32"/>
      <c r="O89" s="32"/>
      <c r="P89" s="38" t="s">
        <v>1236</v>
      </c>
      <c r="Q89" s="41"/>
      <c r="R89" s="39"/>
      <c r="S89" s="39"/>
      <c r="T89" s="39"/>
      <c r="U89" s="39"/>
      <c r="V89" s="39"/>
      <c r="W89" s="39"/>
    </row>
    <row r="90" s="11" customFormat="1" spans="1:23">
      <c r="A90" s="40"/>
      <c r="B90" s="40"/>
      <c r="C90" s="32" t="s">
        <v>1237</v>
      </c>
      <c r="D90" s="32"/>
      <c r="E90" s="41" t="s">
        <v>1235</v>
      </c>
      <c r="F90" s="41" t="s">
        <v>33</v>
      </c>
      <c r="G90" s="41" t="s">
        <v>34</v>
      </c>
      <c r="H90" s="41" t="s">
        <v>34</v>
      </c>
      <c r="I90" s="41"/>
      <c r="J90" s="41"/>
      <c r="K90" s="41" t="s">
        <v>34</v>
      </c>
      <c r="L90" s="45">
        <v>600000</v>
      </c>
      <c r="M90" s="37">
        <f t="shared" si="10"/>
        <v>0</v>
      </c>
      <c r="N90" s="32"/>
      <c r="O90" s="32"/>
      <c r="P90" s="38" t="s">
        <v>1238</v>
      </c>
      <c r="Q90" s="41"/>
      <c r="R90" s="39"/>
      <c r="S90" s="39"/>
      <c r="T90" s="39"/>
      <c r="U90" s="39"/>
      <c r="V90" s="39"/>
      <c r="W90" s="39"/>
    </row>
    <row r="91" s="11" customFormat="1" spans="1:23">
      <c r="A91" s="40"/>
      <c r="B91" s="40"/>
      <c r="C91" s="32" t="s">
        <v>1239</v>
      </c>
      <c r="D91" s="32"/>
      <c r="E91" s="41" t="s">
        <v>323</v>
      </c>
      <c r="F91" s="41" t="s">
        <v>33</v>
      </c>
      <c r="G91" s="41" t="s">
        <v>34</v>
      </c>
      <c r="H91" s="41" t="s">
        <v>34</v>
      </c>
      <c r="I91" s="41"/>
      <c r="J91" s="41"/>
      <c r="K91" s="41" t="s">
        <v>34</v>
      </c>
      <c r="L91" s="45">
        <v>2</v>
      </c>
      <c r="M91" s="37">
        <f t="shared" si="10"/>
        <v>0</v>
      </c>
      <c r="N91" s="32"/>
      <c r="O91" s="32"/>
      <c r="P91" s="38" t="s">
        <v>1240</v>
      </c>
      <c r="Q91" s="41"/>
      <c r="R91" s="39"/>
      <c r="S91" s="39"/>
      <c r="T91" s="39"/>
      <c r="U91" s="39"/>
      <c r="V91" s="39"/>
      <c r="W91" s="39"/>
    </row>
    <row r="92" s="11" customFormat="1" ht="40.5" spans="1:23">
      <c r="A92" s="40"/>
      <c r="B92" s="40"/>
      <c r="C92" s="32" t="s">
        <v>1241</v>
      </c>
      <c r="D92" s="32"/>
      <c r="E92" s="41" t="s">
        <v>323</v>
      </c>
      <c r="F92" s="41" t="s">
        <v>33</v>
      </c>
      <c r="G92" s="41" t="s">
        <v>34</v>
      </c>
      <c r="H92" s="41" t="s">
        <v>34</v>
      </c>
      <c r="I92" s="41"/>
      <c r="J92" s="41"/>
      <c r="K92" s="41" t="s">
        <v>34</v>
      </c>
      <c r="L92" s="46">
        <v>0.2</v>
      </c>
      <c r="M92" s="37">
        <f t="shared" si="10"/>
        <v>0</v>
      </c>
      <c r="N92" s="32"/>
      <c r="O92" s="32"/>
      <c r="P92" s="38" t="s">
        <v>1242</v>
      </c>
      <c r="Q92" s="41"/>
      <c r="R92" s="39"/>
      <c r="S92" s="39"/>
      <c r="T92" s="39"/>
      <c r="U92" s="39"/>
      <c r="V92" s="39"/>
      <c r="W92" s="39"/>
    </row>
    <row r="93" s="11" customFormat="1" ht="40.5" spans="1:23">
      <c r="A93" s="40"/>
      <c r="B93" s="40"/>
      <c r="C93" s="32" t="s">
        <v>1243</v>
      </c>
      <c r="D93" s="32"/>
      <c r="E93" s="41" t="s">
        <v>1170</v>
      </c>
      <c r="F93" s="41" t="s">
        <v>295</v>
      </c>
      <c r="G93" s="41" t="s">
        <v>34</v>
      </c>
      <c r="H93" s="41" t="s">
        <v>34</v>
      </c>
      <c r="I93" s="41"/>
      <c r="J93" s="41"/>
      <c r="K93" s="41" t="s">
        <v>34</v>
      </c>
      <c r="L93" s="45">
        <v>5600</v>
      </c>
      <c r="M93" s="37">
        <f t="shared" si="10"/>
        <v>0</v>
      </c>
      <c r="N93" s="32"/>
      <c r="O93" s="32"/>
      <c r="P93" s="38" t="s">
        <v>1244</v>
      </c>
      <c r="Q93" s="41"/>
      <c r="R93" s="39"/>
      <c r="S93" s="39"/>
      <c r="T93" s="39"/>
      <c r="U93" s="39"/>
      <c r="V93" s="39"/>
      <c r="W93" s="39"/>
    </row>
    <row r="94" s="11" customFormat="1" ht="121.5" spans="1:23">
      <c r="A94" s="40"/>
      <c r="B94" s="40"/>
      <c r="C94" s="32" t="s">
        <v>1245</v>
      </c>
      <c r="D94" s="32"/>
      <c r="E94" s="41" t="s">
        <v>1123</v>
      </c>
      <c r="F94" s="41" t="s">
        <v>33</v>
      </c>
      <c r="G94" s="41" t="s">
        <v>34</v>
      </c>
      <c r="H94" s="41" t="s">
        <v>34</v>
      </c>
      <c r="I94" s="41"/>
      <c r="J94" s="41"/>
      <c r="K94" s="41" t="s">
        <v>34</v>
      </c>
      <c r="L94" s="41">
        <v>50000</v>
      </c>
      <c r="M94" s="37">
        <f t="shared" si="10"/>
        <v>0</v>
      </c>
      <c r="N94" s="32"/>
      <c r="O94" s="32"/>
      <c r="P94" s="38" t="s">
        <v>1246</v>
      </c>
      <c r="Q94" s="41"/>
      <c r="R94" s="39"/>
      <c r="S94" s="39"/>
      <c r="T94" s="39"/>
      <c r="U94" s="39"/>
      <c r="V94" s="39"/>
      <c r="W94" s="39"/>
    </row>
    <row r="95" s="11" customFormat="1" spans="1:23">
      <c r="A95" s="40"/>
      <c r="B95" s="40"/>
      <c r="C95" s="32" t="s">
        <v>1247</v>
      </c>
      <c r="D95" s="32"/>
      <c r="E95" s="41" t="s">
        <v>1067</v>
      </c>
      <c r="F95" s="41" t="s">
        <v>33</v>
      </c>
      <c r="G95" s="41" t="s">
        <v>34</v>
      </c>
      <c r="H95" s="41" t="s">
        <v>34</v>
      </c>
      <c r="I95" s="41"/>
      <c r="J95" s="41"/>
      <c r="K95" s="41" t="s">
        <v>34</v>
      </c>
      <c r="L95" s="41">
        <v>4000</v>
      </c>
      <c r="M95" s="37">
        <f t="shared" si="10"/>
        <v>0</v>
      </c>
      <c r="N95" s="32" t="s">
        <v>1248</v>
      </c>
      <c r="O95" s="32"/>
      <c r="P95" s="38" t="s">
        <v>1213</v>
      </c>
      <c r="Q95" s="41"/>
      <c r="R95" s="39"/>
      <c r="S95" s="39"/>
      <c r="T95" s="39"/>
      <c r="U95" s="39"/>
      <c r="V95" s="39"/>
      <c r="W95" s="39"/>
    </row>
    <row r="96" s="11" customFormat="1" spans="1:23">
      <c r="A96" s="40"/>
      <c r="B96" s="40"/>
      <c r="C96" s="32" t="s">
        <v>1249</v>
      </c>
      <c r="D96" s="32"/>
      <c r="E96" s="41" t="s">
        <v>1067</v>
      </c>
      <c r="F96" s="41" t="s">
        <v>33</v>
      </c>
      <c r="G96" s="41" t="s">
        <v>1250</v>
      </c>
      <c r="H96" s="41" t="s">
        <v>34</v>
      </c>
      <c r="I96" s="41"/>
      <c r="J96" s="41"/>
      <c r="K96" s="41" t="s">
        <v>34</v>
      </c>
      <c r="L96" s="41">
        <v>10000</v>
      </c>
      <c r="M96" s="37">
        <f t="shared" si="10"/>
        <v>0</v>
      </c>
      <c r="N96" s="32"/>
      <c r="O96" s="32"/>
      <c r="P96" s="38" t="s">
        <v>1251</v>
      </c>
      <c r="Q96" s="41"/>
      <c r="R96" s="39"/>
      <c r="S96" s="39"/>
      <c r="T96" s="39"/>
      <c r="U96" s="39"/>
      <c r="V96" s="39"/>
      <c r="W96" s="39"/>
    </row>
    <row r="97" s="11" customFormat="1" spans="1:23">
      <c r="A97" s="40"/>
      <c r="B97" s="40"/>
      <c r="C97" s="32"/>
      <c r="D97" s="32"/>
      <c r="E97" s="41"/>
      <c r="F97" s="41" t="s">
        <v>33</v>
      </c>
      <c r="G97" s="41" t="s">
        <v>1252</v>
      </c>
      <c r="H97" s="41" t="s">
        <v>34</v>
      </c>
      <c r="I97" s="41"/>
      <c r="J97" s="41"/>
      <c r="K97" s="41" t="s">
        <v>34</v>
      </c>
      <c r="L97" s="41">
        <v>20000</v>
      </c>
      <c r="M97" s="37">
        <f t="shared" si="10"/>
        <v>0</v>
      </c>
      <c r="N97" s="32"/>
      <c r="O97" s="32"/>
      <c r="P97" s="38"/>
      <c r="Q97" s="41"/>
      <c r="R97" s="39"/>
      <c r="S97" s="39"/>
      <c r="T97" s="39"/>
      <c r="U97" s="39"/>
      <c r="V97" s="39"/>
      <c r="W97" s="39"/>
    </row>
    <row r="98" s="11" customFormat="1" spans="1:23">
      <c r="A98" s="40"/>
      <c r="B98" s="40"/>
      <c r="C98" s="32"/>
      <c r="D98" s="32"/>
      <c r="E98" s="41"/>
      <c r="F98" s="41" t="s">
        <v>33</v>
      </c>
      <c r="G98" s="41" t="s">
        <v>1253</v>
      </c>
      <c r="H98" s="41" t="s">
        <v>34</v>
      </c>
      <c r="I98" s="41"/>
      <c r="J98" s="41"/>
      <c r="K98" s="41" t="s">
        <v>34</v>
      </c>
      <c r="L98" s="41">
        <v>30000</v>
      </c>
      <c r="M98" s="37">
        <f t="shared" si="10"/>
        <v>0</v>
      </c>
      <c r="N98" s="32"/>
      <c r="O98" s="32"/>
      <c r="P98" s="38"/>
      <c r="Q98" s="41"/>
      <c r="R98" s="39"/>
      <c r="S98" s="39"/>
      <c r="T98" s="39"/>
      <c r="U98" s="39"/>
      <c r="V98" s="39"/>
      <c r="W98" s="39"/>
    </row>
    <row r="99" s="11" customFormat="1" spans="1:23">
      <c r="A99" s="40"/>
      <c r="B99" s="40"/>
      <c r="C99" s="32"/>
      <c r="D99" s="32"/>
      <c r="E99" s="41"/>
      <c r="F99" s="41" t="s">
        <v>33</v>
      </c>
      <c r="G99" s="41" t="s">
        <v>1254</v>
      </c>
      <c r="H99" s="41" t="s">
        <v>34</v>
      </c>
      <c r="I99" s="41"/>
      <c r="J99" s="41"/>
      <c r="K99" s="41" t="s">
        <v>34</v>
      </c>
      <c r="L99" s="41">
        <v>50000</v>
      </c>
      <c r="M99" s="37">
        <f t="shared" si="10"/>
        <v>0</v>
      </c>
      <c r="N99" s="32"/>
      <c r="O99" s="32"/>
      <c r="P99" s="38"/>
      <c r="Q99" s="41"/>
      <c r="R99" s="39"/>
      <c r="S99" s="39"/>
      <c r="T99" s="39"/>
      <c r="U99" s="39"/>
      <c r="V99" s="39"/>
      <c r="W99" s="39"/>
    </row>
    <row r="100" s="11" customFormat="1" spans="1:23">
      <c r="A100" s="40"/>
      <c r="B100" s="40"/>
      <c r="C100" s="32"/>
      <c r="D100" s="32"/>
      <c r="E100" s="41"/>
      <c r="F100" s="41" t="s">
        <v>33</v>
      </c>
      <c r="G100" s="41" t="s">
        <v>1255</v>
      </c>
      <c r="H100" s="41" t="s">
        <v>34</v>
      </c>
      <c r="I100" s="41"/>
      <c r="J100" s="41"/>
      <c r="K100" s="41" t="s">
        <v>34</v>
      </c>
      <c r="L100" s="41">
        <v>100000</v>
      </c>
      <c r="M100" s="37">
        <f t="shared" si="10"/>
        <v>0</v>
      </c>
      <c r="N100" s="32"/>
      <c r="O100" s="32"/>
      <c r="P100" s="38"/>
      <c r="Q100" s="41"/>
      <c r="R100" s="39"/>
      <c r="S100" s="39"/>
      <c r="T100" s="39"/>
      <c r="U100" s="39"/>
      <c r="V100" s="39"/>
      <c r="W100" s="39"/>
    </row>
    <row r="101" s="11" customFormat="1" ht="409.5" spans="1:23">
      <c r="A101" s="40"/>
      <c r="B101" s="40"/>
      <c r="C101" s="32" t="s">
        <v>1256</v>
      </c>
      <c r="D101" s="32"/>
      <c r="E101" s="41" t="s">
        <v>1067</v>
      </c>
      <c r="F101" s="41" t="s">
        <v>33</v>
      </c>
      <c r="G101" s="32" t="s">
        <v>1257</v>
      </c>
      <c r="H101" s="41" t="s">
        <v>34</v>
      </c>
      <c r="I101" s="41"/>
      <c r="J101" s="41"/>
      <c r="K101" s="41" t="s">
        <v>34</v>
      </c>
      <c r="L101" s="41">
        <v>10000</v>
      </c>
      <c r="M101" s="37">
        <f t="shared" si="10"/>
        <v>0</v>
      </c>
      <c r="N101" s="32"/>
      <c r="O101" s="32"/>
      <c r="P101" s="38" t="s">
        <v>1258</v>
      </c>
      <c r="Q101" s="41"/>
      <c r="R101" s="39"/>
      <c r="S101" s="39"/>
      <c r="T101" s="39"/>
      <c r="U101" s="39"/>
      <c r="V101" s="39"/>
      <c r="W101" s="39"/>
    </row>
    <row r="102" s="11" customFormat="1" ht="409.5" spans="1:23">
      <c r="A102" s="40"/>
      <c r="B102" s="40"/>
      <c r="C102" s="32"/>
      <c r="D102" s="32"/>
      <c r="E102" s="41"/>
      <c r="F102" s="41" t="s">
        <v>33</v>
      </c>
      <c r="G102" s="32" t="s">
        <v>1259</v>
      </c>
      <c r="H102" s="41"/>
      <c r="I102" s="41"/>
      <c r="J102" s="41"/>
      <c r="K102" s="41" t="s">
        <v>34</v>
      </c>
      <c r="L102" s="41">
        <v>30000</v>
      </c>
      <c r="M102" s="37">
        <f t="shared" si="10"/>
        <v>0</v>
      </c>
      <c r="N102" s="32"/>
      <c r="O102" s="32"/>
      <c r="P102" s="38" t="s">
        <v>1258</v>
      </c>
      <c r="Q102" s="41"/>
      <c r="R102" s="39"/>
      <c r="S102" s="39"/>
      <c r="T102" s="39"/>
      <c r="U102" s="39"/>
      <c r="V102" s="39"/>
      <c r="W102" s="39"/>
    </row>
    <row r="103" s="11" customFormat="1" ht="409.5" spans="1:23">
      <c r="A103" s="40"/>
      <c r="B103" s="40"/>
      <c r="C103" s="32"/>
      <c r="D103" s="32"/>
      <c r="E103" s="41"/>
      <c r="F103" s="41" t="s">
        <v>33</v>
      </c>
      <c r="G103" s="32" t="s">
        <v>1260</v>
      </c>
      <c r="H103" s="41" t="s">
        <v>34</v>
      </c>
      <c r="I103" s="41"/>
      <c r="J103" s="41"/>
      <c r="K103" s="41" t="s">
        <v>34</v>
      </c>
      <c r="L103" s="41">
        <v>50000</v>
      </c>
      <c r="M103" s="37">
        <f t="shared" si="10"/>
        <v>0</v>
      </c>
      <c r="N103" s="32"/>
      <c r="O103" s="32"/>
      <c r="P103" s="38" t="s">
        <v>1258</v>
      </c>
      <c r="Q103" s="41"/>
      <c r="R103" s="39"/>
      <c r="S103" s="39"/>
      <c r="T103" s="39"/>
      <c r="U103" s="39"/>
      <c r="V103" s="39"/>
      <c r="W103" s="39"/>
    </row>
    <row r="104" s="11" customFormat="1" ht="101.25" spans="1:23">
      <c r="A104" s="40"/>
      <c r="B104" s="40"/>
      <c r="C104" s="32" t="s">
        <v>1261</v>
      </c>
      <c r="D104" s="32"/>
      <c r="E104" s="41" t="s">
        <v>1123</v>
      </c>
      <c r="F104" s="41" t="s">
        <v>33</v>
      </c>
      <c r="G104" s="41" t="s">
        <v>34</v>
      </c>
      <c r="H104" s="41" t="s">
        <v>34</v>
      </c>
      <c r="I104" s="41"/>
      <c r="J104" s="41"/>
      <c r="K104" s="41" t="s">
        <v>34</v>
      </c>
      <c r="L104" s="41">
        <v>30000</v>
      </c>
      <c r="M104" s="37">
        <f t="shared" si="10"/>
        <v>0</v>
      </c>
      <c r="N104" s="32"/>
      <c r="O104" s="32"/>
      <c r="P104" s="38" t="s">
        <v>1262</v>
      </c>
      <c r="Q104" s="41"/>
      <c r="R104" s="39"/>
      <c r="S104" s="39"/>
      <c r="T104" s="39"/>
      <c r="U104" s="39"/>
      <c r="V104" s="39"/>
      <c r="W104" s="39"/>
    </row>
    <row r="105" s="11" customFormat="1" ht="182.25" spans="1:23">
      <c r="A105" s="40"/>
      <c r="B105" s="40"/>
      <c r="C105" s="48" t="s">
        <v>1263</v>
      </c>
      <c r="D105" s="49"/>
      <c r="E105" s="41" t="s">
        <v>1123</v>
      </c>
      <c r="F105" s="41" t="s">
        <v>33</v>
      </c>
      <c r="G105" s="41" t="s">
        <v>34</v>
      </c>
      <c r="H105" s="41" t="s">
        <v>34</v>
      </c>
      <c r="I105" s="41"/>
      <c r="J105" s="41"/>
      <c r="K105" s="41" t="s">
        <v>34</v>
      </c>
      <c r="L105" s="41">
        <v>80000</v>
      </c>
      <c r="M105" s="37">
        <f t="shared" si="10"/>
        <v>0</v>
      </c>
      <c r="N105" s="32"/>
      <c r="O105" s="32"/>
      <c r="P105" s="38" t="s">
        <v>1264</v>
      </c>
      <c r="Q105" s="41"/>
      <c r="R105" s="39"/>
      <c r="S105" s="39"/>
      <c r="T105" s="39"/>
      <c r="U105" s="39"/>
      <c r="V105" s="39"/>
      <c r="W105" s="39"/>
    </row>
    <row r="106" spans="1:23">
      <c r="A106" s="50" t="s">
        <v>972</v>
      </c>
      <c r="B106" s="51"/>
      <c r="C106" s="51"/>
      <c r="D106" s="51"/>
      <c r="E106" s="52" t="s">
        <v>3</v>
      </c>
      <c r="F106" s="53"/>
      <c r="G106" s="53"/>
      <c r="H106" s="53"/>
      <c r="I106" s="53"/>
      <c r="J106" s="53"/>
      <c r="K106" s="54"/>
      <c r="L106" s="55"/>
      <c r="M106" s="56">
        <f>SUMIF(F5:F105,"一次性收费",M5:M105)</f>
        <v>0</v>
      </c>
      <c r="N106" s="57"/>
      <c r="O106" s="58"/>
      <c r="P106" s="59"/>
      <c r="Q106" s="60"/>
      <c r="R106" s="22"/>
      <c r="S106" s="22"/>
      <c r="T106" s="22"/>
      <c r="U106" s="22"/>
      <c r="V106" s="22"/>
      <c r="W106" s="22"/>
    </row>
    <row r="107" spans="1:23">
      <c r="A107" s="50"/>
      <c r="B107" s="51"/>
      <c r="C107" s="51"/>
      <c r="D107" s="51"/>
      <c r="E107" s="52" t="s">
        <v>973</v>
      </c>
      <c r="F107" s="53"/>
      <c r="G107" s="53"/>
      <c r="H107" s="53"/>
      <c r="I107" s="53"/>
      <c r="J107" s="53"/>
      <c r="K107" s="54"/>
      <c r="L107" s="61"/>
      <c r="M107" s="56">
        <f>SUMIF(F5:F105,"产品订阅",M5:M105)</f>
        <v>0</v>
      </c>
      <c r="N107" s="62"/>
      <c r="O107" s="63"/>
      <c r="P107" s="64"/>
      <c r="Q107" s="65"/>
      <c r="R107" s="22"/>
      <c r="S107" s="22"/>
      <c r="T107" s="22"/>
      <c r="U107" s="22"/>
      <c r="V107" s="22"/>
      <c r="W107" s="22"/>
    </row>
    <row r="108" ht="21" spans="1:23">
      <c r="A108" s="66"/>
      <c r="B108" s="66"/>
      <c r="C108" s="66"/>
      <c r="D108" s="66"/>
      <c r="E108" s="52" t="s">
        <v>974</v>
      </c>
      <c r="F108" s="53"/>
      <c r="G108" s="53"/>
      <c r="H108" s="53"/>
      <c r="I108" s="53"/>
      <c r="J108" s="53"/>
      <c r="K108" s="54"/>
      <c r="L108" s="67"/>
      <c r="M108" s="68">
        <f>M106+M107</f>
        <v>0</v>
      </c>
      <c r="N108" s="69"/>
      <c r="O108" s="70"/>
      <c r="P108" s="71"/>
      <c r="Q108" s="72"/>
      <c r="R108" s="22"/>
      <c r="S108" s="22"/>
      <c r="T108" s="22"/>
      <c r="U108" s="22"/>
      <c r="V108" s="22"/>
      <c r="W108" s="22"/>
    </row>
    <row r="109" spans="1:23">
      <c r="A109" s="22"/>
      <c r="B109" s="22"/>
      <c r="C109" s="22"/>
      <c r="D109" s="22"/>
      <c r="E109" s="22"/>
      <c r="F109" s="22"/>
      <c r="G109" s="22"/>
      <c r="H109" s="22"/>
      <c r="I109" s="22"/>
      <c r="J109" s="22"/>
      <c r="K109" s="22"/>
      <c r="L109" s="73"/>
      <c r="M109" s="74"/>
      <c r="N109" s="75"/>
      <c r="O109" s="75"/>
      <c r="P109" s="76"/>
      <c r="Q109" s="22"/>
      <c r="R109" s="22"/>
      <c r="S109" s="22"/>
      <c r="T109" s="22"/>
      <c r="U109" s="22"/>
      <c r="V109" s="22"/>
      <c r="W109" s="22"/>
    </row>
    <row r="110" spans="1:23">
      <c r="A110" s="22"/>
      <c r="B110" s="22"/>
      <c r="C110" s="22"/>
      <c r="D110" s="22"/>
      <c r="E110" s="22"/>
      <c r="F110" s="22"/>
      <c r="G110" s="22"/>
      <c r="H110" s="22"/>
      <c r="I110" s="22"/>
      <c r="J110" s="22"/>
      <c r="K110" s="22"/>
      <c r="L110" s="73"/>
      <c r="M110" s="74"/>
      <c r="N110" s="75"/>
      <c r="O110" s="75"/>
      <c r="P110" s="76"/>
      <c r="Q110" s="22"/>
      <c r="R110" s="22"/>
      <c r="S110" s="22"/>
      <c r="T110" s="22"/>
      <c r="U110" s="22"/>
      <c r="V110" s="22"/>
      <c r="W110" s="22"/>
    </row>
    <row r="111" spans="1:23">
      <c r="A111" s="22"/>
      <c r="B111" s="22"/>
      <c r="C111" s="22"/>
      <c r="D111" s="22"/>
      <c r="E111" s="22"/>
      <c r="F111" s="22"/>
      <c r="G111" s="22"/>
      <c r="H111" s="22"/>
      <c r="I111" s="22"/>
      <c r="J111" s="22"/>
      <c r="K111" s="22"/>
      <c r="L111" s="73"/>
      <c r="M111" s="74"/>
      <c r="N111" s="75"/>
      <c r="O111" s="75"/>
      <c r="P111" s="76"/>
      <c r="Q111" s="22"/>
      <c r="R111" s="22"/>
      <c r="S111" s="22"/>
      <c r="T111" s="22"/>
      <c r="U111" s="22"/>
      <c r="V111" s="22"/>
      <c r="W111" s="22"/>
    </row>
    <row r="112" spans="1:23">
      <c r="A112" s="22"/>
      <c r="B112" s="22"/>
      <c r="C112" s="22"/>
      <c r="D112" s="22"/>
      <c r="E112" s="22"/>
      <c r="F112" s="22"/>
      <c r="G112" s="22"/>
      <c r="H112" s="22"/>
      <c r="I112" s="22"/>
      <c r="J112" s="22"/>
      <c r="K112" s="22"/>
      <c r="L112" s="73"/>
      <c r="M112" s="74"/>
      <c r="N112" s="75"/>
      <c r="O112" s="75"/>
      <c r="P112" s="76"/>
      <c r="Q112" s="22"/>
      <c r="R112" s="22"/>
      <c r="S112" s="22"/>
      <c r="T112" s="22"/>
      <c r="U112" s="22"/>
      <c r="V112" s="22"/>
      <c r="W112" s="22"/>
    </row>
    <row r="113" spans="1:23">
      <c r="A113" s="22"/>
      <c r="B113" s="22"/>
      <c r="C113" s="22"/>
      <c r="D113" s="22"/>
      <c r="E113" s="22"/>
      <c r="F113" s="22"/>
      <c r="G113" s="22"/>
      <c r="H113" s="22"/>
      <c r="I113" s="22"/>
      <c r="J113" s="22"/>
      <c r="K113" s="22"/>
      <c r="L113" s="73"/>
      <c r="M113" s="74"/>
      <c r="N113" s="75"/>
      <c r="O113" s="75"/>
      <c r="P113" s="76"/>
      <c r="Q113" s="22"/>
      <c r="R113" s="22"/>
      <c r="S113" s="22"/>
      <c r="T113" s="22"/>
      <c r="U113" s="22"/>
      <c r="V113" s="22"/>
      <c r="W113" s="22"/>
    </row>
    <row r="114" spans="1:23">
      <c r="A114" s="22"/>
      <c r="B114" s="22"/>
      <c r="C114" s="22"/>
      <c r="D114" s="22"/>
      <c r="E114" s="22"/>
      <c r="F114" s="22"/>
      <c r="G114" s="22"/>
      <c r="H114" s="22"/>
      <c r="I114" s="22"/>
      <c r="J114" s="22"/>
      <c r="K114" s="22"/>
      <c r="L114" s="73"/>
      <c r="M114" s="74"/>
      <c r="N114" s="75"/>
      <c r="O114" s="75"/>
      <c r="P114" s="76"/>
      <c r="Q114" s="22"/>
      <c r="R114" s="22"/>
      <c r="S114" s="22"/>
      <c r="T114" s="22"/>
      <c r="U114" s="22"/>
      <c r="V114" s="22"/>
      <c r="W114" s="22"/>
    </row>
    <row r="115" spans="1:23">
      <c r="A115" s="22"/>
      <c r="B115" s="22"/>
      <c r="C115" s="22"/>
      <c r="D115" s="22"/>
      <c r="E115" s="22"/>
      <c r="F115" s="22"/>
      <c r="G115" s="22"/>
      <c r="H115" s="22"/>
      <c r="I115" s="22"/>
      <c r="J115" s="22"/>
      <c r="K115" s="22"/>
      <c r="L115" s="73"/>
      <c r="M115" s="74"/>
      <c r="N115" s="75"/>
      <c r="O115" s="75"/>
      <c r="P115" s="76"/>
      <c r="Q115" s="22"/>
      <c r="R115" s="22"/>
      <c r="S115" s="22"/>
      <c r="T115" s="22"/>
      <c r="U115" s="22"/>
      <c r="V115" s="22"/>
      <c r="W115" s="22"/>
    </row>
    <row r="116" spans="1:23">
      <c r="A116" s="22"/>
      <c r="B116" s="22"/>
      <c r="C116" s="22"/>
      <c r="D116" s="22"/>
      <c r="E116" s="22"/>
      <c r="F116" s="22"/>
      <c r="G116" s="22"/>
      <c r="H116" s="22"/>
      <c r="I116" s="22"/>
      <c r="J116" s="22"/>
      <c r="K116" s="22"/>
      <c r="L116" s="73"/>
      <c r="M116" s="74"/>
      <c r="N116" s="75"/>
      <c r="O116" s="75"/>
      <c r="P116" s="76"/>
      <c r="Q116" s="22"/>
      <c r="R116" s="22"/>
      <c r="S116" s="22"/>
      <c r="T116" s="22"/>
      <c r="U116" s="22"/>
      <c r="V116" s="22"/>
      <c r="W116" s="22"/>
    </row>
    <row r="117" spans="1:23">
      <c r="A117" s="22"/>
      <c r="B117" s="22"/>
      <c r="C117" s="22"/>
      <c r="D117" s="22"/>
      <c r="E117" s="22"/>
      <c r="F117" s="22"/>
      <c r="G117" s="22"/>
      <c r="H117" s="22"/>
      <c r="I117" s="22"/>
      <c r="J117" s="22"/>
      <c r="K117" s="22"/>
      <c r="L117" s="73"/>
      <c r="M117" s="74"/>
      <c r="N117" s="75"/>
      <c r="O117" s="75"/>
      <c r="P117" s="76"/>
      <c r="Q117" s="22"/>
      <c r="R117" s="22"/>
      <c r="S117" s="22"/>
      <c r="T117" s="22"/>
      <c r="U117" s="22"/>
      <c r="V117" s="22"/>
      <c r="W117" s="22"/>
    </row>
    <row r="118" spans="1:23">
      <c r="A118" s="22"/>
      <c r="B118" s="22"/>
      <c r="C118" s="22"/>
      <c r="D118" s="22"/>
      <c r="E118" s="22"/>
      <c r="F118" s="22"/>
      <c r="G118" s="22"/>
      <c r="H118" s="22"/>
      <c r="I118" s="22"/>
      <c r="J118" s="22"/>
      <c r="K118" s="22"/>
      <c r="L118" s="73"/>
      <c r="M118" s="74"/>
      <c r="N118" s="75"/>
      <c r="O118" s="75"/>
      <c r="P118" s="76"/>
      <c r="Q118" s="22"/>
      <c r="R118" s="22"/>
      <c r="S118" s="22"/>
      <c r="T118" s="22"/>
      <c r="U118" s="22"/>
      <c r="V118" s="22"/>
      <c r="W118" s="22"/>
    </row>
    <row r="119" spans="1:23">
      <c r="A119" s="22"/>
      <c r="B119" s="22"/>
      <c r="C119" s="22"/>
      <c r="D119" s="22"/>
      <c r="E119" s="22"/>
      <c r="F119" s="22"/>
      <c r="G119" s="22"/>
      <c r="H119" s="22"/>
      <c r="I119" s="22"/>
      <c r="J119" s="22"/>
      <c r="K119" s="22"/>
      <c r="L119" s="73"/>
      <c r="M119" s="74"/>
      <c r="N119" s="75"/>
      <c r="O119" s="75"/>
      <c r="P119" s="76"/>
      <c r="Q119" s="22"/>
      <c r="R119" s="22"/>
      <c r="S119" s="22"/>
      <c r="T119" s="22"/>
      <c r="U119" s="22"/>
      <c r="V119" s="22"/>
      <c r="W119" s="22"/>
    </row>
    <row r="120" spans="1:23">
      <c r="A120" s="22"/>
      <c r="B120" s="22"/>
      <c r="C120" s="22"/>
      <c r="D120" s="22"/>
      <c r="E120" s="22"/>
      <c r="F120" s="22"/>
      <c r="G120" s="22"/>
      <c r="H120" s="22"/>
      <c r="I120" s="22"/>
      <c r="J120" s="22"/>
      <c r="K120" s="22"/>
      <c r="L120" s="73"/>
      <c r="M120" s="74"/>
      <c r="N120" s="75"/>
      <c r="O120" s="75"/>
      <c r="P120" s="76"/>
      <c r="Q120" s="22"/>
      <c r="R120" s="22"/>
      <c r="S120" s="22"/>
      <c r="T120" s="22"/>
      <c r="U120" s="22"/>
      <c r="V120" s="22"/>
      <c r="W120" s="22"/>
    </row>
    <row r="121" spans="1:23">
      <c r="A121" s="22"/>
      <c r="B121" s="22"/>
      <c r="C121" s="22"/>
      <c r="D121" s="22"/>
      <c r="E121" s="22"/>
      <c r="F121" s="22"/>
      <c r="G121" s="22"/>
      <c r="H121" s="22"/>
      <c r="I121" s="22"/>
      <c r="J121" s="22"/>
      <c r="K121" s="22"/>
      <c r="L121" s="73"/>
      <c r="M121" s="74"/>
      <c r="N121" s="75"/>
      <c r="O121" s="75"/>
      <c r="P121" s="76"/>
      <c r="Q121" s="22"/>
      <c r="R121" s="22"/>
      <c r="S121" s="22"/>
      <c r="T121" s="22"/>
      <c r="U121" s="22"/>
      <c r="V121" s="22"/>
      <c r="W121" s="22"/>
    </row>
    <row r="122" spans="1:23">
      <c r="A122" s="22"/>
      <c r="B122" s="22"/>
      <c r="C122" s="22"/>
      <c r="D122" s="22"/>
      <c r="E122" s="22"/>
      <c r="F122" s="22"/>
      <c r="G122" s="22"/>
      <c r="H122" s="22"/>
      <c r="I122" s="22"/>
      <c r="J122" s="22"/>
      <c r="K122" s="22"/>
      <c r="L122" s="73"/>
      <c r="M122" s="74"/>
      <c r="N122" s="75"/>
      <c r="O122" s="75"/>
      <c r="P122" s="76"/>
      <c r="Q122" s="22"/>
      <c r="R122" s="22"/>
      <c r="S122" s="22"/>
      <c r="T122" s="22"/>
      <c r="U122" s="22"/>
      <c r="V122" s="22"/>
      <c r="W122" s="22"/>
    </row>
    <row r="123" spans="1:23">
      <c r="A123" s="22"/>
      <c r="B123" s="22"/>
      <c r="C123" s="22"/>
      <c r="D123" s="22"/>
      <c r="E123" s="22"/>
      <c r="F123" s="22"/>
      <c r="G123" s="22"/>
      <c r="H123" s="22"/>
      <c r="I123" s="22"/>
      <c r="J123" s="22"/>
      <c r="K123" s="22"/>
      <c r="L123" s="73"/>
      <c r="M123" s="74"/>
      <c r="N123" s="75"/>
      <c r="O123" s="75"/>
      <c r="P123" s="76"/>
      <c r="Q123" s="22"/>
      <c r="R123" s="22"/>
      <c r="S123" s="22"/>
      <c r="T123" s="22"/>
      <c r="U123" s="22"/>
      <c r="V123" s="22"/>
      <c r="W123" s="22"/>
    </row>
    <row r="124" spans="1:23">
      <c r="A124" s="22"/>
      <c r="B124" s="22"/>
      <c r="C124" s="22"/>
      <c r="D124" s="22"/>
      <c r="E124" s="22"/>
      <c r="F124" s="22"/>
      <c r="G124" s="22"/>
      <c r="H124" s="22"/>
      <c r="I124" s="22"/>
      <c r="J124" s="22"/>
      <c r="K124" s="22"/>
      <c r="L124" s="73"/>
      <c r="M124" s="74"/>
      <c r="N124" s="75"/>
      <c r="O124" s="75"/>
      <c r="P124" s="76"/>
      <c r="Q124" s="22"/>
      <c r="R124" s="22"/>
      <c r="S124" s="22"/>
      <c r="T124" s="22"/>
      <c r="U124" s="22"/>
      <c r="V124" s="22"/>
      <c r="W124" s="22"/>
    </row>
    <row r="125" spans="1:23">
      <c r="A125" s="22"/>
      <c r="B125" s="22"/>
      <c r="C125" s="22"/>
      <c r="D125" s="22"/>
      <c r="E125" s="22"/>
      <c r="F125" s="22"/>
      <c r="G125" s="22"/>
      <c r="H125" s="22"/>
      <c r="I125" s="22"/>
      <c r="J125" s="22"/>
      <c r="K125" s="22"/>
      <c r="L125" s="73"/>
      <c r="M125" s="74"/>
      <c r="N125" s="75"/>
      <c r="O125" s="75"/>
      <c r="P125" s="76"/>
      <c r="Q125" s="22"/>
      <c r="R125" s="22"/>
      <c r="S125" s="22"/>
      <c r="T125" s="22"/>
      <c r="U125" s="22"/>
      <c r="V125" s="22"/>
      <c r="W125" s="22"/>
    </row>
    <row r="126" spans="1:23">
      <c r="A126" s="22"/>
      <c r="B126" s="22"/>
      <c r="C126" s="22"/>
      <c r="D126" s="22"/>
      <c r="E126" s="22"/>
      <c r="F126" s="22"/>
      <c r="G126" s="22"/>
      <c r="H126" s="22"/>
      <c r="I126" s="22"/>
      <c r="J126" s="22"/>
      <c r="K126" s="22"/>
      <c r="L126" s="73"/>
      <c r="M126" s="74"/>
      <c r="N126" s="75"/>
      <c r="O126" s="75"/>
      <c r="P126" s="76"/>
      <c r="Q126" s="22"/>
      <c r="R126" s="22"/>
      <c r="S126" s="22"/>
      <c r="T126" s="22"/>
      <c r="U126" s="22"/>
      <c r="V126" s="22"/>
      <c r="W126" s="22"/>
    </row>
    <row r="127" spans="1:23">
      <c r="A127" s="22"/>
      <c r="B127" s="22"/>
      <c r="C127" s="22"/>
      <c r="D127" s="22"/>
      <c r="E127" s="22"/>
      <c r="F127" s="22"/>
      <c r="G127" s="22"/>
      <c r="H127" s="22"/>
      <c r="I127" s="22"/>
      <c r="J127" s="22"/>
      <c r="K127" s="22"/>
      <c r="L127" s="73"/>
      <c r="M127" s="74"/>
      <c r="N127" s="75"/>
      <c r="O127" s="75"/>
      <c r="P127" s="76"/>
      <c r="Q127" s="22"/>
      <c r="R127" s="22"/>
      <c r="S127" s="22"/>
      <c r="T127" s="22"/>
      <c r="U127" s="22"/>
      <c r="V127" s="22"/>
      <c r="W127" s="22"/>
    </row>
    <row r="128" spans="1:23">
      <c r="A128" s="22"/>
      <c r="B128" s="22"/>
      <c r="C128" s="22"/>
      <c r="D128" s="22"/>
      <c r="E128" s="22"/>
      <c r="F128" s="22"/>
      <c r="G128" s="22"/>
      <c r="H128" s="22"/>
      <c r="I128" s="22"/>
      <c r="J128" s="22"/>
      <c r="K128" s="22"/>
      <c r="L128" s="73"/>
      <c r="M128" s="74"/>
      <c r="N128" s="75"/>
      <c r="O128" s="75"/>
      <c r="P128" s="76"/>
      <c r="Q128" s="22"/>
      <c r="R128" s="22"/>
      <c r="S128" s="22"/>
      <c r="T128" s="22"/>
      <c r="U128" s="22"/>
      <c r="V128" s="22"/>
      <c r="W128" s="22"/>
    </row>
    <row r="129" spans="1:23">
      <c r="A129" s="22"/>
      <c r="B129" s="22"/>
      <c r="C129" s="22"/>
      <c r="D129" s="22"/>
      <c r="E129" s="22"/>
      <c r="F129" s="22"/>
      <c r="G129" s="22"/>
      <c r="H129" s="22"/>
      <c r="I129" s="22"/>
      <c r="J129" s="22"/>
      <c r="K129" s="22"/>
      <c r="L129" s="73"/>
      <c r="M129" s="74"/>
      <c r="N129" s="75"/>
      <c r="O129" s="75"/>
      <c r="P129" s="76"/>
      <c r="Q129" s="22"/>
      <c r="R129" s="22"/>
      <c r="S129" s="22"/>
      <c r="T129" s="22"/>
      <c r="U129" s="22"/>
      <c r="V129" s="22"/>
      <c r="W129" s="22"/>
    </row>
    <row r="130" spans="1:23">
      <c r="A130" s="22"/>
      <c r="B130" s="22"/>
      <c r="C130" s="22"/>
      <c r="D130" s="22"/>
      <c r="E130" s="22"/>
      <c r="F130" s="22"/>
      <c r="G130" s="22"/>
      <c r="H130" s="22"/>
      <c r="I130" s="22"/>
      <c r="J130" s="22"/>
      <c r="K130" s="22"/>
      <c r="L130" s="73"/>
      <c r="M130" s="74"/>
      <c r="N130" s="75"/>
      <c r="O130" s="75"/>
      <c r="P130" s="76"/>
      <c r="Q130" s="22"/>
      <c r="R130" s="22"/>
      <c r="S130" s="22"/>
      <c r="T130" s="22"/>
      <c r="U130" s="22"/>
      <c r="V130" s="22"/>
      <c r="W130" s="22"/>
    </row>
    <row r="131" spans="1:23">
      <c r="A131" s="22"/>
      <c r="B131" s="22"/>
      <c r="C131" s="22"/>
      <c r="D131" s="22"/>
      <c r="E131" s="22"/>
      <c r="F131" s="22"/>
      <c r="G131" s="22"/>
      <c r="H131" s="22"/>
      <c r="I131" s="22"/>
      <c r="J131" s="22"/>
      <c r="K131" s="22"/>
      <c r="L131" s="73"/>
      <c r="M131" s="74"/>
      <c r="N131" s="75"/>
      <c r="O131" s="75"/>
      <c r="P131" s="76"/>
      <c r="Q131" s="22"/>
      <c r="R131" s="22"/>
      <c r="S131" s="22"/>
      <c r="T131" s="22"/>
      <c r="U131" s="22"/>
      <c r="V131" s="22"/>
      <c r="W131" s="22"/>
    </row>
    <row r="132" spans="1:23">
      <c r="A132" s="22"/>
      <c r="B132" s="22"/>
      <c r="C132" s="22"/>
      <c r="D132" s="22"/>
      <c r="E132" s="22"/>
      <c r="F132" s="22"/>
      <c r="G132" s="22"/>
      <c r="H132" s="22"/>
      <c r="I132" s="22"/>
      <c r="J132" s="22"/>
      <c r="K132" s="22"/>
      <c r="L132" s="73"/>
      <c r="M132" s="74"/>
      <c r="N132" s="75"/>
      <c r="O132" s="75"/>
      <c r="P132" s="76"/>
      <c r="Q132" s="22"/>
      <c r="R132" s="22"/>
      <c r="S132" s="22"/>
      <c r="T132" s="22"/>
      <c r="U132" s="22"/>
      <c r="V132" s="22"/>
      <c r="W132" s="22"/>
    </row>
    <row r="133" spans="1:23">
      <c r="A133" s="22"/>
      <c r="B133" s="22"/>
      <c r="C133" s="22"/>
      <c r="D133" s="22"/>
      <c r="E133" s="22"/>
      <c r="F133" s="22"/>
      <c r="G133" s="22"/>
      <c r="H133" s="22"/>
      <c r="I133" s="22"/>
      <c r="J133" s="22"/>
      <c r="K133" s="22"/>
      <c r="L133" s="73"/>
      <c r="M133" s="74"/>
      <c r="N133" s="75"/>
      <c r="O133" s="75"/>
      <c r="P133" s="76"/>
      <c r="Q133" s="22"/>
      <c r="R133" s="22"/>
      <c r="S133" s="22"/>
      <c r="T133" s="22"/>
      <c r="U133" s="22"/>
      <c r="V133" s="22"/>
      <c r="W133" s="22"/>
    </row>
    <row r="134" spans="1:23">
      <c r="A134" s="22"/>
      <c r="B134" s="22"/>
      <c r="C134" s="22"/>
      <c r="D134" s="22"/>
      <c r="E134" s="22"/>
      <c r="F134" s="22"/>
      <c r="G134" s="22"/>
      <c r="H134" s="22"/>
      <c r="I134" s="22"/>
      <c r="J134" s="22"/>
      <c r="K134" s="22"/>
      <c r="L134" s="73"/>
      <c r="M134" s="74"/>
      <c r="N134" s="75"/>
      <c r="O134" s="75"/>
      <c r="P134" s="76"/>
      <c r="Q134" s="22"/>
      <c r="R134" s="22"/>
      <c r="S134" s="22"/>
      <c r="T134" s="22"/>
      <c r="U134" s="22"/>
      <c r="V134" s="22"/>
      <c r="W134" s="22"/>
    </row>
    <row r="135" spans="1:23">
      <c r="A135" s="22"/>
      <c r="B135" s="22"/>
      <c r="C135" s="22"/>
      <c r="D135" s="22"/>
      <c r="E135" s="22"/>
      <c r="F135" s="22"/>
      <c r="G135" s="22"/>
      <c r="H135" s="22"/>
      <c r="I135" s="22"/>
      <c r="J135" s="22"/>
      <c r="K135" s="22"/>
      <c r="L135" s="73"/>
      <c r="M135" s="74"/>
      <c r="N135" s="75"/>
      <c r="O135" s="75"/>
      <c r="P135" s="76"/>
      <c r="Q135" s="22"/>
      <c r="R135" s="22"/>
      <c r="S135" s="22"/>
      <c r="T135" s="22"/>
      <c r="U135" s="22"/>
      <c r="V135" s="22"/>
      <c r="W135" s="22"/>
    </row>
    <row r="136" spans="1:23">
      <c r="A136" s="22"/>
      <c r="B136" s="22"/>
      <c r="C136" s="22"/>
      <c r="D136" s="22"/>
      <c r="E136" s="22"/>
      <c r="F136" s="22"/>
      <c r="G136" s="22"/>
      <c r="H136" s="22"/>
      <c r="I136" s="22"/>
      <c r="J136" s="22"/>
      <c r="K136" s="22"/>
      <c r="L136" s="73"/>
      <c r="M136" s="74"/>
      <c r="N136" s="75"/>
      <c r="O136" s="75"/>
      <c r="P136" s="76"/>
      <c r="Q136" s="22"/>
      <c r="R136" s="22"/>
      <c r="S136" s="22"/>
      <c r="T136" s="22"/>
      <c r="U136" s="22"/>
      <c r="V136" s="22"/>
      <c r="W136" s="22"/>
    </row>
    <row r="137" spans="1:23">
      <c r="A137" s="22"/>
      <c r="B137" s="22"/>
      <c r="C137" s="22"/>
      <c r="D137" s="22"/>
      <c r="E137" s="22"/>
      <c r="F137" s="22"/>
      <c r="G137" s="22"/>
      <c r="H137" s="22"/>
      <c r="I137" s="22"/>
      <c r="J137" s="22"/>
      <c r="K137" s="22"/>
      <c r="L137" s="73"/>
      <c r="M137" s="74"/>
      <c r="N137" s="75"/>
      <c r="O137" s="75"/>
      <c r="P137" s="76"/>
      <c r="Q137" s="22"/>
      <c r="R137" s="22"/>
      <c r="S137" s="22"/>
      <c r="T137" s="22"/>
      <c r="U137" s="22"/>
      <c r="V137" s="22"/>
      <c r="W137" s="22"/>
    </row>
    <row r="138" spans="1:23">
      <c r="A138" s="22"/>
      <c r="B138" s="22"/>
      <c r="C138" s="22"/>
      <c r="D138" s="22"/>
      <c r="E138" s="22"/>
      <c r="F138" s="22"/>
      <c r="G138" s="22"/>
      <c r="H138" s="22"/>
      <c r="I138" s="22"/>
      <c r="J138" s="22"/>
      <c r="K138" s="22"/>
      <c r="L138" s="73"/>
      <c r="M138" s="74"/>
      <c r="N138" s="75"/>
      <c r="O138" s="75"/>
      <c r="P138" s="76"/>
      <c r="Q138" s="22"/>
      <c r="R138" s="22"/>
      <c r="S138" s="22"/>
      <c r="T138" s="22"/>
      <c r="U138" s="22"/>
      <c r="V138" s="22"/>
      <c r="W138" s="22"/>
    </row>
    <row r="139" spans="1:23">
      <c r="A139" s="22"/>
      <c r="B139" s="22"/>
      <c r="C139" s="22"/>
      <c r="D139" s="22"/>
      <c r="E139" s="22"/>
      <c r="F139" s="22"/>
      <c r="G139" s="22"/>
      <c r="H139" s="22"/>
      <c r="I139" s="22"/>
      <c r="J139" s="22"/>
      <c r="K139" s="22"/>
      <c r="L139" s="73"/>
      <c r="M139" s="74"/>
      <c r="N139" s="75"/>
      <c r="O139" s="75"/>
      <c r="P139" s="76"/>
      <c r="Q139" s="22"/>
      <c r="R139" s="22"/>
      <c r="S139" s="22"/>
      <c r="T139" s="22"/>
      <c r="U139" s="22"/>
      <c r="V139" s="22"/>
      <c r="W139" s="22"/>
    </row>
    <row r="140" spans="1:23">
      <c r="A140" s="22"/>
      <c r="B140" s="22"/>
      <c r="C140" s="22"/>
      <c r="D140" s="22"/>
      <c r="E140" s="22"/>
      <c r="F140" s="22"/>
      <c r="G140" s="22"/>
      <c r="H140" s="22"/>
      <c r="I140" s="22"/>
      <c r="J140" s="22"/>
      <c r="K140" s="22"/>
      <c r="L140" s="73"/>
      <c r="M140" s="74"/>
      <c r="N140" s="75"/>
      <c r="O140" s="75"/>
      <c r="P140" s="76"/>
      <c r="Q140" s="22"/>
      <c r="R140" s="22"/>
      <c r="S140" s="22"/>
      <c r="T140" s="22"/>
      <c r="U140" s="22"/>
      <c r="V140" s="22"/>
      <c r="W140" s="22"/>
    </row>
    <row r="141" spans="1:23">
      <c r="A141" s="22"/>
      <c r="B141" s="22"/>
      <c r="C141" s="22"/>
      <c r="D141" s="22"/>
      <c r="E141" s="22"/>
      <c r="F141" s="22"/>
      <c r="G141" s="22"/>
      <c r="H141" s="22"/>
      <c r="I141" s="22"/>
      <c r="J141" s="22"/>
      <c r="K141" s="22"/>
      <c r="L141" s="73"/>
      <c r="M141" s="74"/>
      <c r="N141" s="75"/>
      <c r="O141" s="75"/>
      <c r="P141" s="76"/>
      <c r="Q141" s="22"/>
      <c r="R141" s="22"/>
      <c r="S141" s="22"/>
      <c r="T141" s="22"/>
      <c r="U141" s="22"/>
      <c r="V141" s="22"/>
      <c r="W141" s="22"/>
    </row>
    <row r="142" spans="1:23">
      <c r="A142" s="22"/>
      <c r="B142" s="22"/>
      <c r="C142" s="22"/>
      <c r="D142" s="22"/>
      <c r="E142" s="22"/>
      <c r="F142" s="22"/>
      <c r="G142" s="22"/>
      <c r="H142" s="22"/>
      <c r="I142" s="22"/>
      <c r="J142" s="22"/>
      <c r="K142" s="22"/>
      <c r="L142" s="73"/>
      <c r="M142" s="74"/>
      <c r="N142" s="75"/>
      <c r="O142" s="75"/>
      <c r="P142" s="76"/>
      <c r="Q142" s="22"/>
      <c r="R142" s="22"/>
      <c r="S142" s="22"/>
      <c r="T142" s="22"/>
      <c r="U142" s="22"/>
      <c r="V142" s="22"/>
      <c r="W142" s="22"/>
    </row>
    <row r="143" spans="1:23">
      <c r="A143" s="22"/>
      <c r="B143" s="22"/>
      <c r="C143" s="22"/>
      <c r="D143" s="22"/>
      <c r="E143" s="22"/>
      <c r="F143" s="22"/>
      <c r="G143" s="22"/>
      <c r="H143" s="22"/>
      <c r="I143" s="22"/>
      <c r="J143" s="22"/>
      <c r="K143" s="22"/>
      <c r="L143" s="73"/>
      <c r="M143" s="74"/>
      <c r="N143" s="75"/>
      <c r="O143" s="75"/>
      <c r="P143" s="76"/>
      <c r="Q143" s="22"/>
      <c r="R143" s="22"/>
      <c r="S143" s="22"/>
      <c r="T143" s="22"/>
      <c r="U143" s="22"/>
      <c r="V143" s="22"/>
      <c r="W143" s="22"/>
    </row>
    <row r="144" spans="1:23">
      <c r="A144" s="22"/>
      <c r="B144" s="22"/>
      <c r="C144" s="22"/>
      <c r="D144" s="22"/>
      <c r="E144" s="22"/>
      <c r="F144" s="22"/>
      <c r="G144" s="22"/>
      <c r="H144" s="22"/>
      <c r="I144" s="22"/>
      <c r="J144" s="22"/>
      <c r="K144" s="22"/>
      <c r="L144" s="73"/>
      <c r="M144" s="74"/>
      <c r="N144" s="75"/>
      <c r="O144" s="75"/>
      <c r="P144" s="76"/>
      <c r="Q144" s="22"/>
      <c r="R144" s="22"/>
      <c r="S144" s="22"/>
      <c r="T144" s="22"/>
      <c r="U144" s="22"/>
      <c r="V144" s="22"/>
      <c r="W144" s="22"/>
    </row>
    <row r="145" spans="1:23">
      <c r="A145" s="22"/>
      <c r="B145" s="22"/>
      <c r="C145" s="22"/>
      <c r="D145" s="22"/>
      <c r="E145" s="22"/>
      <c r="F145" s="22"/>
      <c r="G145" s="22"/>
      <c r="H145" s="22"/>
      <c r="I145" s="22"/>
      <c r="J145" s="22"/>
      <c r="K145" s="22"/>
      <c r="L145" s="73"/>
      <c r="M145" s="74"/>
      <c r="N145" s="75"/>
      <c r="O145" s="75"/>
      <c r="P145" s="76"/>
      <c r="Q145" s="22"/>
      <c r="R145" s="22"/>
      <c r="S145" s="22"/>
      <c r="T145" s="22"/>
      <c r="U145" s="22"/>
      <c r="V145" s="22"/>
      <c r="W145" s="22"/>
    </row>
    <row r="146" spans="1:23">
      <c r="A146" s="22"/>
      <c r="B146" s="22"/>
      <c r="C146" s="22"/>
      <c r="D146" s="22"/>
      <c r="E146" s="22"/>
      <c r="F146" s="22"/>
      <c r="G146" s="22"/>
      <c r="H146" s="22"/>
      <c r="I146" s="22"/>
      <c r="J146" s="22"/>
      <c r="K146" s="22"/>
      <c r="L146" s="73"/>
      <c r="M146" s="74"/>
      <c r="N146" s="75"/>
      <c r="O146" s="75"/>
      <c r="P146" s="76"/>
      <c r="Q146" s="22"/>
      <c r="R146" s="22"/>
      <c r="S146" s="22"/>
      <c r="T146" s="22"/>
      <c r="U146" s="22"/>
      <c r="V146" s="22"/>
      <c r="W146" s="22"/>
    </row>
    <row r="147" spans="1:23">
      <c r="A147" s="22"/>
      <c r="B147" s="22"/>
      <c r="C147" s="22"/>
      <c r="D147" s="22"/>
      <c r="E147" s="22"/>
      <c r="F147" s="22"/>
      <c r="G147" s="22"/>
      <c r="H147" s="22"/>
      <c r="I147" s="22"/>
      <c r="J147" s="22"/>
      <c r="K147" s="22"/>
      <c r="L147" s="73"/>
      <c r="M147" s="74"/>
      <c r="N147" s="75"/>
      <c r="O147" s="75"/>
      <c r="P147" s="76"/>
      <c r="Q147" s="22"/>
      <c r="R147" s="22"/>
      <c r="S147" s="22"/>
      <c r="T147" s="22"/>
      <c r="U147" s="22"/>
      <c r="V147" s="22"/>
      <c r="W147" s="22"/>
    </row>
    <row r="148" spans="1:23">
      <c r="A148" s="22"/>
      <c r="B148" s="22"/>
      <c r="C148" s="22"/>
      <c r="D148" s="22"/>
      <c r="E148" s="22"/>
      <c r="F148" s="22"/>
      <c r="G148" s="22"/>
      <c r="H148" s="22"/>
      <c r="I148" s="22"/>
      <c r="J148" s="22"/>
      <c r="K148" s="22"/>
      <c r="L148" s="73"/>
      <c r="M148" s="74"/>
      <c r="N148" s="75"/>
      <c r="O148" s="75"/>
      <c r="P148" s="76"/>
      <c r="Q148" s="22"/>
      <c r="R148" s="22"/>
      <c r="S148" s="22"/>
      <c r="T148" s="22"/>
      <c r="U148" s="22"/>
      <c r="V148" s="22"/>
      <c r="W148" s="22"/>
    </row>
    <row r="149" spans="1:23">
      <c r="A149" s="22"/>
      <c r="B149" s="22"/>
      <c r="C149" s="22"/>
      <c r="D149" s="22"/>
      <c r="E149" s="22"/>
      <c r="F149" s="22"/>
      <c r="G149" s="22"/>
      <c r="H149" s="22"/>
      <c r="I149" s="22"/>
      <c r="J149" s="22"/>
      <c r="K149" s="22"/>
      <c r="L149" s="73"/>
      <c r="M149" s="74"/>
      <c r="N149" s="75"/>
      <c r="O149" s="75"/>
      <c r="P149" s="76"/>
      <c r="Q149" s="22"/>
      <c r="R149" s="22"/>
      <c r="S149" s="22"/>
      <c r="T149" s="22"/>
      <c r="U149" s="22"/>
      <c r="V149" s="22"/>
      <c r="W149" s="22"/>
    </row>
    <row r="150" spans="1:23">
      <c r="A150" s="22"/>
      <c r="B150" s="22"/>
      <c r="C150" s="22"/>
      <c r="D150" s="22"/>
      <c r="E150" s="22"/>
      <c r="F150" s="22"/>
      <c r="G150" s="22"/>
      <c r="H150" s="22"/>
      <c r="I150" s="22"/>
      <c r="J150" s="22"/>
      <c r="K150" s="22"/>
      <c r="L150" s="73"/>
      <c r="M150" s="74"/>
      <c r="N150" s="75"/>
      <c r="O150" s="75"/>
      <c r="P150" s="76"/>
      <c r="Q150" s="22"/>
      <c r="R150" s="22"/>
      <c r="S150" s="22"/>
      <c r="T150" s="22"/>
      <c r="U150" s="22"/>
      <c r="V150" s="22"/>
      <c r="W150" s="22"/>
    </row>
    <row r="151" spans="1:23">
      <c r="A151" s="22"/>
      <c r="B151" s="22"/>
      <c r="C151" s="22"/>
      <c r="D151" s="22"/>
      <c r="E151" s="22"/>
      <c r="F151" s="22"/>
      <c r="G151" s="22"/>
      <c r="H151" s="22"/>
      <c r="I151" s="22"/>
      <c r="J151" s="22"/>
      <c r="K151" s="22"/>
      <c r="L151" s="73"/>
      <c r="M151" s="74"/>
      <c r="N151" s="75"/>
      <c r="O151" s="75"/>
      <c r="P151" s="76"/>
      <c r="Q151" s="22"/>
      <c r="R151" s="22"/>
      <c r="S151" s="22"/>
      <c r="T151" s="22"/>
      <c r="U151" s="22"/>
      <c r="V151" s="22"/>
      <c r="W151" s="22"/>
    </row>
    <row r="152" spans="1:23">
      <c r="A152" s="22"/>
      <c r="B152" s="22"/>
      <c r="C152" s="22"/>
      <c r="D152" s="22"/>
      <c r="E152" s="22"/>
      <c r="F152" s="22"/>
      <c r="G152" s="22"/>
      <c r="H152" s="22"/>
      <c r="I152" s="22"/>
      <c r="J152" s="22"/>
      <c r="K152" s="22"/>
      <c r="L152" s="73"/>
      <c r="M152" s="74"/>
      <c r="N152" s="75"/>
      <c r="O152" s="75"/>
      <c r="P152" s="76"/>
      <c r="Q152" s="22"/>
      <c r="R152" s="22"/>
      <c r="S152" s="22"/>
      <c r="T152" s="22"/>
      <c r="U152" s="22"/>
      <c r="V152" s="22"/>
      <c r="W152" s="22"/>
    </row>
    <row r="153" spans="1:23">
      <c r="A153" s="22"/>
      <c r="B153" s="22"/>
      <c r="C153" s="22"/>
      <c r="D153" s="22"/>
      <c r="E153" s="22"/>
      <c r="F153" s="22"/>
      <c r="G153" s="22"/>
      <c r="H153" s="22"/>
      <c r="I153" s="22"/>
      <c r="J153" s="22"/>
      <c r="K153" s="22"/>
      <c r="L153" s="73"/>
      <c r="M153" s="74"/>
      <c r="N153" s="75"/>
      <c r="O153" s="75"/>
      <c r="P153" s="76"/>
      <c r="Q153" s="22"/>
      <c r="R153" s="22"/>
      <c r="S153" s="22"/>
      <c r="T153" s="22"/>
      <c r="U153" s="22"/>
      <c r="V153" s="22"/>
      <c r="W153" s="22"/>
    </row>
    <row r="154" spans="1:23">
      <c r="A154" s="22"/>
      <c r="B154" s="22"/>
      <c r="C154" s="22"/>
      <c r="D154" s="22"/>
      <c r="E154" s="22"/>
      <c r="F154" s="22"/>
      <c r="G154" s="22"/>
      <c r="H154" s="22"/>
      <c r="I154" s="22"/>
      <c r="J154" s="22"/>
      <c r="K154" s="22"/>
      <c r="L154" s="73"/>
      <c r="M154" s="74"/>
      <c r="N154" s="75"/>
      <c r="O154" s="75"/>
      <c r="P154" s="76"/>
      <c r="Q154" s="22"/>
      <c r="R154" s="22"/>
      <c r="S154" s="22"/>
      <c r="T154" s="22"/>
      <c r="U154" s="22"/>
      <c r="V154" s="22"/>
      <c r="W154" s="22"/>
    </row>
    <row r="155" spans="1:23">
      <c r="A155" s="22"/>
      <c r="B155" s="22"/>
      <c r="C155" s="22"/>
      <c r="D155" s="22"/>
      <c r="E155" s="22"/>
      <c r="F155" s="22"/>
      <c r="G155" s="22"/>
      <c r="H155" s="22"/>
      <c r="I155" s="22"/>
      <c r="J155" s="22"/>
      <c r="K155" s="22"/>
      <c r="L155" s="73"/>
      <c r="M155" s="74"/>
      <c r="N155" s="75"/>
      <c r="O155" s="75"/>
      <c r="P155" s="76"/>
      <c r="Q155" s="22"/>
      <c r="R155" s="22"/>
      <c r="S155" s="22"/>
      <c r="T155" s="22"/>
      <c r="U155" s="22"/>
      <c r="V155" s="22"/>
      <c r="W155" s="22"/>
    </row>
    <row r="156" spans="1:23">
      <c r="A156" s="22"/>
      <c r="B156" s="22"/>
      <c r="C156" s="22"/>
      <c r="D156" s="22"/>
      <c r="E156" s="22"/>
      <c r="F156" s="22"/>
      <c r="G156" s="22"/>
      <c r="H156" s="22"/>
      <c r="I156" s="22"/>
      <c r="J156" s="22"/>
      <c r="K156" s="22"/>
      <c r="L156" s="73"/>
      <c r="M156" s="74"/>
      <c r="N156" s="75"/>
      <c r="O156" s="75"/>
      <c r="P156" s="76"/>
      <c r="Q156" s="22"/>
      <c r="R156" s="22"/>
      <c r="S156" s="22"/>
      <c r="T156" s="22"/>
      <c r="U156" s="22"/>
      <c r="V156" s="22"/>
      <c r="W156" s="22"/>
    </row>
    <row r="157" spans="1:23">
      <c r="A157" s="22"/>
      <c r="B157" s="22"/>
      <c r="C157" s="22"/>
      <c r="D157" s="22"/>
      <c r="E157" s="22"/>
      <c r="F157" s="22"/>
      <c r="G157" s="22"/>
      <c r="H157" s="22"/>
      <c r="I157" s="22"/>
      <c r="J157" s="22"/>
      <c r="K157" s="22"/>
      <c r="L157" s="73"/>
      <c r="M157" s="74"/>
      <c r="N157" s="75"/>
      <c r="O157" s="75"/>
      <c r="P157" s="76"/>
      <c r="Q157" s="22"/>
      <c r="R157" s="22"/>
      <c r="S157" s="22"/>
      <c r="T157" s="22"/>
      <c r="U157" s="22"/>
      <c r="V157" s="22"/>
      <c r="W157" s="22"/>
    </row>
    <row r="158" spans="1:23">
      <c r="A158" s="22"/>
      <c r="B158" s="22"/>
      <c r="C158" s="22"/>
      <c r="D158" s="22"/>
      <c r="E158" s="22"/>
      <c r="F158" s="22"/>
      <c r="G158" s="22"/>
      <c r="H158" s="22"/>
      <c r="I158" s="22"/>
      <c r="J158" s="22"/>
      <c r="K158" s="22"/>
      <c r="L158" s="73"/>
      <c r="M158" s="74"/>
      <c r="N158" s="75"/>
      <c r="O158" s="75"/>
      <c r="P158" s="76"/>
      <c r="Q158" s="22"/>
      <c r="R158" s="22"/>
      <c r="S158" s="22"/>
      <c r="T158" s="22"/>
      <c r="U158" s="22"/>
      <c r="V158" s="22"/>
      <c r="W158" s="22"/>
    </row>
    <row r="159" spans="1:23">
      <c r="A159" s="22"/>
      <c r="B159" s="22"/>
      <c r="C159" s="22"/>
      <c r="D159" s="22"/>
      <c r="E159" s="22"/>
      <c r="F159" s="22"/>
      <c r="G159" s="22"/>
      <c r="H159" s="22"/>
      <c r="I159" s="22"/>
      <c r="J159" s="22"/>
      <c r="K159" s="22"/>
      <c r="L159" s="73"/>
      <c r="M159" s="74"/>
      <c r="N159" s="75"/>
      <c r="O159" s="75"/>
      <c r="P159" s="76"/>
      <c r="Q159" s="22"/>
      <c r="R159" s="22"/>
      <c r="S159" s="22"/>
      <c r="T159" s="22"/>
      <c r="U159" s="22"/>
      <c r="V159" s="22"/>
      <c r="W159" s="22"/>
    </row>
    <row r="160" spans="1:23">
      <c r="A160" s="22"/>
      <c r="B160" s="22"/>
      <c r="C160" s="22"/>
      <c r="D160" s="22"/>
      <c r="E160" s="22"/>
      <c r="F160" s="22"/>
      <c r="G160" s="22"/>
      <c r="H160" s="22"/>
      <c r="I160" s="22"/>
      <c r="J160" s="22"/>
      <c r="K160" s="22"/>
      <c r="L160" s="73"/>
      <c r="M160" s="74"/>
      <c r="N160" s="75"/>
      <c r="O160" s="75"/>
      <c r="P160" s="76"/>
      <c r="Q160" s="22"/>
      <c r="R160" s="22"/>
      <c r="S160" s="22"/>
      <c r="T160" s="22"/>
      <c r="U160" s="22"/>
      <c r="V160" s="22"/>
      <c r="W160" s="22"/>
    </row>
    <row r="161" spans="1:23">
      <c r="A161" s="22"/>
      <c r="B161" s="22"/>
      <c r="C161" s="22"/>
      <c r="D161" s="22"/>
      <c r="E161" s="22"/>
      <c r="F161" s="22"/>
      <c r="G161" s="22"/>
      <c r="H161" s="22"/>
      <c r="I161" s="22"/>
      <c r="J161" s="22"/>
      <c r="K161" s="22"/>
      <c r="L161" s="73"/>
      <c r="M161" s="74"/>
      <c r="N161" s="75"/>
      <c r="O161" s="75"/>
      <c r="P161" s="76"/>
      <c r="Q161" s="22"/>
      <c r="R161" s="22"/>
      <c r="S161" s="22"/>
      <c r="T161" s="22"/>
      <c r="U161" s="22"/>
      <c r="V161" s="22"/>
      <c r="W161" s="22"/>
    </row>
    <row r="162" spans="1:23">
      <c r="A162" s="22"/>
      <c r="B162" s="22"/>
      <c r="C162" s="22"/>
      <c r="D162" s="22"/>
      <c r="E162" s="22"/>
      <c r="F162" s="22"/>
      <c r="G162" s="22"/>
      <c r="H162" s="22"/>
      <c r="I162" s="22"/>
      <c r="J162" s="22"/>
      <c r="K162" s="22"/>
      <c r="L162" s="73"/>
      <c r="M162" s="74"/>
      <c r="N162" s="75"/>
      <c r="O162" s="75"/>
      <c r="P162" s="76"/>
      <c r="Q162" s="22"/>
      <c r="R162" s="22"/>
      <c r="S162" s="22"/>
      <c r="T162" s="22"/>
      <c r="U162" s="22"/>
      <c r="V162" s="22"/>
      <c r="W162" s="22"/>
    </row>
    <row r="163" spans="1:23">
      <c r="A163" s="22"/>
      <c r="B163" s="22"/>
      <c r="C163" s="22"/>
      <c r="D163" s="22"/>
      <c r="E163" s="22"/>
      <c r="F163" s="22"/>
      <c r="G163" s="22"/>
      <c r="H163" s="22"/>
      <c r="I163" s="22"/>
      <c r="J163" s="22"/>
      <c r="K163" s="22"/>
      <c r="L163" s="73"/>
      <c r="M163" s="74"/>
      <c r="N163" s="75"/>
      <c r="O163" s="75"/>
      <c r="P163" s="76"/>
      <c r="Q163" s="22"/>
      <c r="R163" s="22"/>
      <c r="S163" s="22"/>
      <c r="T163" s="22"/>
      <c r="U163" s="22"/>
      <c r="V163" s="22"/>
      <c r="W163" s="22"/>
    </row>
    <row r="164" spans="1:23">
      <c r="A164" s="22"/>
      <c r="B164" s="22"/>
      <c r="C164" s="22"/>
      <c r="D164" s="22"/>
      <c r="E164" s="22"/>
      <c r="F164" s="22"/>
      <c r="G164" s="22"/>
      <c r="H164" s="22"/>
      <c r="I164" s="22"/>
      <c r="J164" s="22"/>
      <c r="K164" s="22"/>
      <c r="L164" s="73"/>
      <c r="M164" s="74"/>
      <c r="N164" s="75"/>
      <c r="O164" s="75"/>
      <c r="P164" s="76"/>
      <c r="Q164" s="22"/>
      <c r="R164" s="22"/>
      <c r="S164" s="22"/>
      <c r="T164" s="22"/>
      <c r="U164" s="22"/>
      <c r="V164" s="22"/>
      <c r="W164" s="22"/>
    </row>
    <row r="165" spans="1:23">
      <c r="A165" s="22"/>
      <c r="B165" s="22"/>
      <c r="C165" s="22"/>
      <c r="D165" s="22"/>
      <c r="E165" s="22"/>
      <c r="F165" s="22"/>
      <c r="G165" s="22"/>
      <c r="H165" s="22"/>
      <c r="I165" s="22"/>
      <c r="J165" s="22"/>
      <c r="K165" s="22"/>
      <c r="L165" s="73"/>
      <c r="M165" s="74"/>
      <c r="N165" s="75"/>
      <c r="O165" s="75"/>
      <c r="P165" s="76"/>
      <c r="Q165" s="22"/>
      <c r="R165" s="22"/>
      <c r="S165" s="22"/>
      <c r="T165" s="22"/>
      <c r="U165" s="22"/>
      <c r="V165" s="22"/>
      <c r="W165" s="22"/>
    </row>
    <row r="166" spans="1:23">
      <c r="A166" s="22"/>
      <c r="B166" s="22"/>
      <c r="C166" s="22"/>
      <c r="D166" s="22"/>
      <c r="E166" s="22"/>
      <c r="F166" s="22"/>
      <c r="G166" s="22"/>
      <c r="H166" s="22"/>
      <c r="I166" s="22"/>
      <c r="J166" s="22"/>
      <c r="K166" s="22"/>
      <c r="L166" s="73"/>
      <c r="M166" s="74"/>
      <c r="N166" s="75"/>
      <c r="O166" s="75"/>
      <c r="P166" s="76"/>
      <c r="Q166" s="22"/>
      <c r="R166" s="22"/>
      <c r="S166" s="22"/>
      <c r="T166" s="22"/>
      <c r="U166" s="22"/>
      <c r="V166" s="22"/>
      <c r="W166" s="22"/>
    </row>
    <row r="167" spans="1:23">
      <c r="A167" s="22"/>
      <c r="B167" s="22"/>
      <c r="C167" s="22"/>
      <c r="D167" s="22"/>
      <c r="E167" s="22"/>
      <c r="F167" s="22"/>
      <c r="G167" s="22"/>
      <c r="H167" s="22"/>
      <c r="I167" s="22"/>
      <c r="J167" s="22"/>
      <c r="K167" s="22"/>
      <c r="L167" s="73"/>
      <c r="M167" s="74"/>
      <c r="N167" s="75"/>
      <c r="O167" s="75"/>
      <c r="P167" s="76"/>
      <c r="Q167" s="22"/>
      <c r="R167" s="22"/>
      <c r="S167" s="22"/>
      <c r="T167" s="22"/>
      <c r="U167" s="22"/>
      <c r="V167" s="22"/>
      <c r="W167" s="22"/>
    </row>
    <row r="168" spans="1:23">
      <c r="A168" s="22"/>
      <c r="B168" s="22"/>
      <c r="C168" s="22"/>
      <c r="D168" s="22"/>
      <c r="E168" s="22"/>
      <c r="F168" s="22"/>
      <c r="G168" s="22"/>
      <c r="H168" s="22"/>
      <c r="I168" s="22"/>
      <c r="J168" s="22"/>
      <c r="K168" s="22"/>
      <c r="L168" s="73"/>
      <c r="M168" s="74"/>
      <c r="N168" s="75"/>
      <c r="O168" s="75"/>
      <c r="P168" s="76"/>
      <c r="Q168" s="22"/>
      <c r="R168" s="22"/>
      <c r="S168" s="22"/>
      <c r="T168" s="22"/>
      <c r="U168" s="22"/>
      <c r="V168" s="22"/>
      <c r="W168" s="22"/>
    </row>
    <row r="169" spans="1:23">
      <c r="A169" s="22"/>
      <c r="B169" s="22"/>
      <c r="C169" s="22"/>
      <c r="D169" s="22"/>
      <c r="E169" s="22"/>
      <c r="F169" s="22"/>
      <c r="G169" s="22"/>
      <c r="H169" s="22"/>
      <c r="I169" s="22"/>
      <c r="J169" s="22"/>
      <c r="K169" s="22"/>
      <c r="L169" s="73"/>
      <c r="M169" s="74"/>
      <c r="N169" s="75"/>
      <c r="O169" s="75"/>
      <c r="P169" s="76"/>
      <c r="Q169" s="22"/>
      <c r="R169" s="22"/>
      <c r="S169" s="22"/>
      <c r="T169" s="22"/>
      <c r="U169" s="22"/>
      <c r="V169" s="22"/>
      <c r="W169" s="22"/>
    </row>
    <row r="170" spans="1:23">
      <c r="A170" s="22"/>
      <c r="B170" s="22"/>
      <c r="C170" s="22"/>
      <c r="D170" s="22"/>
      <c r="E170" s="22"/>
      <c r="F170" s="22"/>
      <c r="G170" s="22"/>
      <c r="H170" s="22"/>
      <c r="I170" s="22"/>
      <c r="J170" s="22"/>
      <c r="K170" s="22"/>
      <c r="L170" s="73"/>
      <c r="M170" s="74"/>
      <c r="N170" s="75"/>
      <c r="O170" s="75"/>
      <c r="P170" s="76"/>
      <c r="Q170" s="22"/>
      <c r="R170" s="22"/>
      <c r="S170" s="22"/>
      <c r="T170" s="22"/>
      <c r="U170" s="22"/>
      <c r="V170" s="22"/>
      <c r="W170" s="22"/>
    </row>
    <row r="171" spans="1:23">
      <c r="A171" s="22"/>
      <c r="B171" s="22"/>
      <c r="C171" s="22"/>
      <c r="D171" s="22"/>
      <c r="E171" s="22"/>
      <c r="F171" s="22"/>
      <c r="G171" s="22"/>
      <c r="H171" s="22"/>
      <c r="I171" s="22"/>
      <c r="J171" s="22"/>
      <c r="K171" s="22"/>
      <c r="L171" s="73"/>
      <c r="M171" s="74"/>
      <c r="N171" s="75"/>
      <c r="O171" s="75"/>
      <c r="P171" s="76"/>
      <c r="Q171" s="22"/>
      <c r="R171" s="22"/>
      <c r="S171" s="22"/>
      <c r="T171" s="22"/>
      <c r="U171" s="22"/>
      <c r="V171" s="22"/>
      <c r="W171" s="22"/>
    </row>
    <row r="172" spans="1:23">
      <c r="A172" s="22"/>
      <c r="B172" s="22"/>
      <c r="C172" s="22"/>
      <c r="D172" s="22"/>
      <c r="E172" s="22"/>
      <c r="F172" s="22"/>
      <c r="G172" s="22"/>
      <c r="H172" s="22"/>
      <c r="I172" s="22"/>
      <c r="J172" s="22"/>
      <c r="K172" s="22"/>
      <c r="L172" s="73"/>
      <c r="M172" s="74"/>
      <c r="N172" s="75"/>
      <c r="O172" s="75"/>
      <c r="P172" s="76"/>
      <c r="Q172" s="22"/>
      <c r="R172" s="22"/>
      <c r="S172" s="22"/>
      <c r="T172" s="22"/>
      <c r="U172" s="22"/>
      <c r="V172" s="22"/>
      <c r="W172" s="22"/>
    </row>
    <row r="173" spans="1:23">
      <c r="A173" s="22"/>
      <c r="B173" s="22"/>
      <c r="C173" s="22"/>
      <c r="D173" s="22"/>
      <c r="E173" s="22"/>
      <c r="F173" s="22"/>
      <c r="G173" s="22"/>
      <c r="H173" s="22"/>
      <c r="I173" s="22"/>
      <c r="J173" s="22"/>
      <c r="K173" s="22"/>
      <c r="L173" s="73"/>
      <c r="M173" s="74"/>
      <c r="N173" s="75"/>
      <c r="O173" s="75"/>
      <c r="P173" s="76"/>
      <c r="Q173" s="22"/>
      <c r="R173" s="22"/>
      <c r="S173" s="22"/>
      <c r="T173" s="22"/>
      <c r="U173" s="22"/>
      <c r="V173" s="22"/>
      <c r="W173" s="22"/>
    </row>
    <row r="174" spans="1:23">
      <c r="A174" s="22"/>
      <c r="B174" s="22"/>
      <c r="C174" s="22"/>
      <c r="D174" s="22"/>
      <c r="E174" s="22"/>
      <c r="F174" s="22"/>
      <c r="G174" s="22"/>
      <c r="H174" s="22"/>
      <c r="I174" s="22"/>
      <c r="J174" s="22"/>
      <c r="K174" s="22"/>
      <c r="L174" s="73"/>
      <c r="M174" s="74"/>
      <c r="N174" s="75"/>
      <c r="O174" s="75"/>
      <c r="P174" s="76"/>
      <c r="Q174" s="22"/>
      <c r="R174" s="22"/>
      <c r="S174" s="22"/>
      <c r="T174" s="22"/>
      <c r="U174" s="22"/>
      <c r="V174" s="22"/>
      <c r="W174" s="22"/>
    </row>
    <row r="175" spans="1:23">
      <c r="A175" s="22"/>
      <c r="B175" s="22"/>
      <c r="C175" s="22"/>
      <c r="D175" s="22"/>
      <c r="E175" s="22"/>
      <c r="F175" s="22"/>
      <c r="G175" s="22"/>
      <c r="H175" s="22"/>
      <c r="I175" s="22"/>
      <c r="J175" s="22"/>
      <c r="K175" s="22"/>
      <c r="L175" s="73"/>
      <c r="M175" s="74"/>
      <c r="N175" s="75"/>
      <c r="O175" s="75"/>
      <c r="P175" s="76"/>
      <c r="Q175" s="22"/>
      <c r="R175" s="22"/>
      <c r="S175" s="22"/>
      <c r="T175" s="22"/>
      <c r="U175" s="22"/>
      <c r="V175" s="22"/>
      <c r="W175" s="22"/>
    </row>
    <row r="176" spans="1:23">
      <c r="A176" s="22"/>
      <c r="B176" s="22"/>
      <c r="C176" s="22"/>
      <c r="D176" s="22"/>
      <c r="E176" s="22"/>
      <c r="F176" s="22"/>
      <c r="G176" s="22"/>
      <c r="H176" s="22"/>
      <c r="I176" s="22"/>
      <c r="J176" s="22"/>
      <c r="K176" s="22"/>
      <c r="L176" s="73"/>
      <c r="M176" s="74"/>
      <c r="N176" s="75"/>
      <c r="O176" s="75"/>
      <c r="P176" s="76"/>
      <c r="Q176" s="22"/>
      <c r="R176" s="22"/>
      <c r="S176" s="22"/>
      <c r="T176" s="22"/>
      <c r="U176" s="22"/>
      <c r="V176" s="22"/>
      <c r="W176" s="22"/>
    </row>
    <row r="177" spans="1:23">
      <c r="A177" s="22"/>
      <c r="B177" s="22"/>
      <c r="C177" s="22"/>
      <c r="D177" s="22"/>
      <c r="E177" s="22"/>
      <c r="F177" s="22"/>
      <c r="G177" s="22"/>
      <c r="H177" s="22"/>
      <c r="I177" s="22"/>
      <c r="J177" s="22"/>
      <c r="K177" s="22"/>
      <c r="L177" s="73"/>
      <c r="M177" s="74"/>
      <c r="N177" s="75"/>
      <c r="O177" s="75"/>
      <c r="P177" s="76"/>
      <c r="Q177" s="22"/>
      <c r="R177" s="22"/>
      <c r="S177" s="22"/>
      <c r="T177" s="22"/>
      <c r="U177" s="22"/>
      <c r="V177" s="22"/>
      <c r="W177" s="22"/>
    </row>
    <row r="178" spans="1:23">
      <c r="A178" s="22"/>
      <c r="B178" s="22"/>
      <c r="C178" s="22"/>
      <c r="D178" s="22"/>
      <c r="E178" s="22"/>
      <c r="F178" s="22"/>
      <c r="G178" s="22"/>
      <c r="H178" s="22"/>
      <c r="I178" s="22"/>
      <c r="J178" s="22"/>
      <c r="K178" s="22"/>
      <c r="L178" s="73"/>
      <c r="M178" s="74"/>
      <c r="N178" s="75"/>
      <c r="O178" s="75"/>
      <c r="P178" s="76"/>
      <c r="Q178" s="22"/>
      <c r="R178" s="22"/>
      <c r="S178" s="22"/>
      <c r="T178" s="22"/>
      <c r="U178" s="22"/>
      <c r="V178" s="22"/>
      <c r="W178" s="22"/>
    </row>
    <row r="179" spans="1:23">
      <c r="A179" s="22"/>
      <c r="B179" s="22"/>
      <c r="C179" s="22"/>
      <c r="D179" s="22"/>
      <c r="E179" s="22"/>
      <c r="F179" s="22"/>
      <c r="G179" s="22"/>
      <c r="H179" s="22"/>
      <c r="I179" s="22"/>
      <c r="J179" s="22"/>
      <c r="K179" s="22"/>
      <c r="L179" s="73"/>
      <c r="M179" s="74"/>
      <c r="N179" s="75"/>
      <c r="O179" s="75"/>
      <c r="P179" s="76"/>
      <c r="Q179" s="22"/>
      <c r="R179" s="22"/>
      <c r="S179" s="22"/>
      <c r="T179" s="22"/>
      <c r="U179" s="22"/>
      <c r="V179" s="22"/>
      <c r="W179" s="22"/>
    </row>
    <row r="180" spans="1:23">
      <c r="A180" s="22"/>
      <c r="B180" s="22"/>
      <c r="C180" s="22"/>
      <c r="D180" s="22"/>
      <c r="E180" s="22"/>
      <c r="F180" s="22"/>
      <c r="G180" s="22"/>
      <c r="H180" s="22"/>
      <c r="I180" s="22"/>
      <c r="J180" s="22"/>
      <c r="K180" s="22"/>
      <c r="L180" s="73"/>
      <c r="M180" s="74"/>
      <c r="N180" s="75"/>
      <c r="O180" s="75"/>
      <c r="P180" s="76"/>
      <c r="Q180" s="22"/>
      <c r="R180" s="22"/>
      <c r="S180" s="22"/>
      <c r="T180" s="22"/>
      <c r="U180" s="22"/>
      <c r="V180" s="22"/>
      <c r="W180" s="22"/>
    </row>
    <row r="181" spans="1:23">
      <c r="A181" s="22"/>
      <c r="B181" s="22"/>
      <c r="C181" s="22"/>
      <c r="D181" s="22"/>
      <c r="E181" s="22"/>
      <c r="F181" s="22"/>
      <c r="G181" s="22"/>
      <c r="H181" s="22"/>
      <c r="I181" s="22"/>
      <c r="J181" s="22"/>
      <c r="K181" s="22"/>
      <c r="L181" s="73"/>
      <c r="M181" s="74"/>
      <c r="N181" s="75"/>
      <c r="O181" s="75"/>
      <c r="P181" s="76"/>
      <c r="Q181" s="22"/>
      <c r="R181" s="22"/>
      <c r="S181" s="22"/>
      <c r="T181" s="22"/>
      <c r="U181" s="22"/>
      <c r="V181" s="22"/>
      <c r="W181" s="22"/>
    </row>
    <row r="182" spans="1:23">
      <c r="A182" s="22"/>
      <c r="B182" s="22"/>
      <c r="C182" s="22"/>
      <c r="D182" s="22"/>
      <c r="E182" s="22"/>
      <c r="F182" s="22"/>
      <c r="G182" s="22"/>
      <c r="H182" s="22"/>
      <c r="I182" s="22"/>
      <c r="J182" s="22"/>
      <c r="K182" s="22"/>
      <c r="L182" s="73"/>
      <c r="M182" s="74"/>
      <c r="N182" s="75"/>
      <c r="O182" s="75"/>
      <c r="P182" s="76"/>
      <c r="Q182" s="22"/>
      <c r="R182" s="22"/>
      <c r="S182" s="22"/>
      <c r="T182" s="22"/>
      <c r="U182" s="22"/>
      <c r="V182" s="22"/>
      <c r="W182" s="22"/>
    </row>
    <row r="183" spans="1:23">
      <c r="A183" s="22"/>
      <c r="B183" s="22"/>
      <c r="C183" s="22"/>
      <c r="D183" s="22"/>
      <c r="E183" s="22"/>
      <c r="F183" s="22"/>
      <c r="G183" s="22"/>
      <c r="H183" s="22"/>
      <c r="I183" s="22"/>
      <c r="J183" s="22"/>
      <c r="K183" s="22"/>
      <c r="L183" s="73"/>
      <c r="M183" s="74"/>
      <c r="N183" s="75"/>
      <c r="O183" s="75"/>
      <c r="P183" s="76"/>
      <c r="Q183" s="22"/>
      <c r="R183" s="22"/>
      <c r="S183" s="22"/>
      <c r="T183" s="22"/>
      <c r="U183" s="22"/>
      <c r="V183" s="22"/>
      <c r="W183" s="22"/>
    </row>
    <row r="184" spans="1:23">
      <c r="A184" s="22"/>
      <c r="B184" s="22"/>
      <c r="C184" s="22"/>
      <c r="D184" s="22"/>
      <c r="E184" s="22"/>
      <c r="F184" s="22"/>
      <c r="G184" s="22"/>
      <c r="H184" s="22"/>
      <c r="I184" s="22"/>
      <c r="J184" s="22"/>
      <c r="K184" s="22"/>
      <c r="L184" s="73"/>
      <c r="M184" s="74"/>
      <c r="N184" s="75"/>
      <c r="O184" s="75"/>
      <c r="P184" s="76"/>
      <c r="Q184" s="22"/>
      <c r="R184" s="22"/>
      <c r="S184" s="22"/>
      <c r="T184" s="22"/>
      <c r="U184" s="22"/>
      <c r="V184" s="22"/>
      <c r="W184" s="22"/>
    </row>
    <row r="185" spans="1:23">
      <c r="A185" s="22"/>
      <c r="B185" s="22"/>
      <c r="C185" s="22"/>
      <c r="D185" s="22"/>
      <c r="E185" s="22"/>
      <c r="F185" s="22"/>
      <c r="G185" s="22"/>
      <c r="H185" s="22"/>
      <c r="I185" s="22"/>
      <c r="J185" s="22"/>
      <c r="K185" s="22"/>
      <c r="L185" s="73"/>
      <c r="M185" s="74"/>
      <c r="N185" s="75"/>
      <c r="O185" s="75"/>
      <c r="P185" s="76"/>
      <c r="Q185" s="22"/>
      <c r="R185" s="22"/>
      <c r="S185" s="22"/>
      <c r="T185" s="22"/>
      <c r="U185" s="22"/>
      <c r="V185" s="22"/>
      <c r="W185" s="22"/>
    </row>
    <row r="186" spans="1:23">
      <c r="A186" s="22"/>
      <c r="B186" s="22"/>
      <c r="C186" s="22"/>
      <c r="D186" s="22"/>
      <c r="E186" s="22"/>
      <c r="F186" s="22"/>
      <c r="G186" s="22"/>
      <c r="H186" s="22"/>
      <c r="I186" s="22"/>
      <c r="J186" s="22"/>
      <c r="K186" s="22"/>
      <c r="L186" s="73"/>
      <c r="M186" s="74"/>
      <c r="N186" s="75"/>
      <c r="O186" s="75"/>
      <c r="P186" s="76"/>
      <c r="Q186" s="22"/>
      <c r="R186" s="22"/>
      <c r="S186" s="22"/>
      <c r="T186" s="22"/>
      <c r="U186" s="22"/>
      <c r="V186" s="22"/>
      <c r="W186" s="22"/>
    </row>
    <row r="187" spans="1:23">
      <c r="A187" s="22"/>
      <c r="B187" s="22"/>
      <c r="C187" s="22"/>
      <c r="D187" s="22"/>
      <c r="E187" s="22"/>
      <c r="F187" s="22"/>
      <c r="G187" s="22"/>
      <c r="H187" s="22"/>
      <c r="I187" s="22"/>
      <c r="J187" s="22"/>
      <c r="K187" s="22"/>
      <c r="L187" s="73"/>
      <c r="M187" s="74"/>
      <c r="N187" s="75"/>
      <c r="O187" s="75"/>
      <c r="P187" s="76"/>
      <c r="Q187" s="22"/>
      <c r="R187" s="22"/>
      <c r="S187" s="22"/>
      <c r="T187" s="22"/>
      <c r="U187" s="22"/>
      <c r="V187" s="22"/>
      <c r="W187" s="22"/>
    </row>
    <row r="188" spans="1:23">
      <c r="A188" s="22"/>
      <c r="B188" s="22"/>
      <c r="C188" s="22"/>
      <c r="D188" s="22"/>
      <c r="E188" s="22"/>
      <c r="F188" s="22"/>
      <c r="G188" s="22"/>
      <c r="H188" s="22"/>
      <c r="I188" s="22"/>
      <c r="J188" s="22"/>
      <c r="K188" s="22"/>
      <c r="L188" s="73"/>
      <c r="M188" s="74"/>
      <c r="N188" s="75"/>
      <c r="O188" s="75"/>
      <c r="P188" s="76"/>
      <c r="Q188" s="22"/>
      <c r="R188" s="22"/>
      <c r="S188" s="22"/>
      <c r="T188" s="22"/>
      <c r="U188" s="22"/>
      <c r="V188" s="22"/>
      <c r="W188" s="22"/>
    </row>
    <row r="189" spans="1:23">
      <c r="A189" s="22"/>
      <c r="B189" s="22"/>
      <c r="C189" s="22"/>
      <c r="D189" s="22"/>
      <c r="E189" s="22"/>
      <c r="F189" s="22"/>
      <c r="G189" s="22"/>
      <c r="H189" s="22"/>
      <c r="I189" s="22"/>
      <c r="J189" s="22"/>
      <c r="K189" s="22"/>
      <c r="L189" s="73"/>
      <c r="M189" s="74"/>
      <c r="N189" s="75"/>
      <c r="O189" s="75"/>
      <c r="P189" s="76"/>
      <c r="Q189" s="22"/>
      <c r="R189" s="22"/>
      <c r="S189" s="22"/>
      <c r="T189" s="22"/>
      <c r="U189" s="22"/>
      <c r="V189" s="22"/>
      <c r="W189" s="22"/>
    </row>
    <row r="190" spans="1:23">
      <c r="A190" s="22"/>
      <c r="B190" s="22"/>
      <c r="C190" s="22"/>
      <c r="D190" s="22"/>
      <c r="E190" s="22"/>
      <c r="F190" s="22"/>
      <c r="G190" s="22"/>
      <c r="H190" s="22"/>
      <c r="I190" s="22"/>
      <c r="J190" s="22"/>
      <c r="K190" s="22"/>
      <c r="L190" s="73"/>
      <c r="M190" s="74"/>
      <c r="N190" s="75"/>
      <c r="O190" s="75"/>
      <c r="P190" s="76"/>
      <c r="Q190" s="22"/>
      <c r="R190" s="22"/>
      <c r="S190" s="22"/>
      <c r="T190" s="22"/>
      <c r="U190" s="22"/>
      <c r="V190" s="22"/>
      <c r="W190" s="22"/>
    </row>
    <row r="191" spans="1:23">
      <c r="A191" s="22"/>
      <c r="B191" s="22"/>
      <c r="C191" s="22"/>
      <c r="D191" s="22"/>
      <c r="E191" s="22"/>
      <c r="F191" s="22"/>
      <c r="G191" s="22"/>
      <c r="H191" s="22"/>
      <c r="I191" s="22"/>
      <c r="J191" s="22"/>
      <c r="K191" s="22"/>
      <c r="L191" s="73"/>
      <c r="M191" s="74"/>
      <c r="N191" s="75"/>
      <c r="O191" s="75"/>
      <c r="P191" s="76"/>
      <c r="Q191" s="22"/>
      <c r="R191" s="22"/>
      <c r="S191" s="22"/>
      <c r="T191" s="22"/>
      <c r="U191" s="22"/>
      <c r="V191" s="22"/>
      <c r="W191" s="22"/>
    </row>
    <row r="192" spans="1:23">
      <c r="A192" s="22"/>
      <c r="B192" s="22"/>
      <c r="C192" s="22"/>
      <c r="D192" s="22"/>
      <c r="E192" s="22"/>
      <c r="F192" s="22"/>
      <c r="G192" s="22"/>
      <c r="H192" s="22"/>
      <c r="I192" s="22"/>
      <c r="J192" s="22"/>
      <c r="K192" s="22"/>
      <c r="L192" s="73"/>
      <c r="M192" s="74"/>
      <c r="N192" s="75"/>
      <c r="O192" s="75"/>
      <c r="P192" s="76"/>
      <c r="Q192" s="22"/>
      <c r="R192" s="22"/>
      <c r="S192" s="22"/>
      <c r="T192" s="22"/>
      <c r="U192" s="22"/>
      <c r="V192" s="22"/>
      <c r="W192" s="22"/>
    </row>
    <row r="193" spans="1:23">
      <c r="A193" s="22"/>
      <c r="B193" s="22"/>
      <c r="C193" s="22"/>
      <c r="D193" s="22"/>
      <c r="E193" s="22"/>
      <c r="F193" s="22"/>
      <c r="G193" s="22"/>
      <c r="H193" s="22"/>
      <c r="I193" s="22"/>
      <c r="J193" s="22"/>
      <c r="K193" s="22"/>
      <c r="L193" s="73"/>
      <c r="M193" s="74"/>
      <c r="N193" s="75"/>
      <c r="O193" s="75"/>
      <c r="P193" s="76"/>
      <c r="Q193" s="22"/>
      <c r="R193" s="22"/>
      <c r="S193" s="22"/>
      <c r="T193" s="22"/>
      <c r="U193" s="22"/>
      <c r="V193" s="22"/>
      <c r="W193" s="22"/>
    </row>
    <row r="194" spans="1:23">
      <c r="A194" s="22"/>
      <c r="B194" s="22"/>
      <c r="C194" s="22"/>
      <c r="D194" s="22"/>
      <c r="E194" s="22"/>
      <c r="F194" s="22"/>
      <c r="G194" s="22"/>
      <c r="H194" s="22"/>
      <c r="I194" s="22"/>
      <c r="J194" s="22"/>
      <c r="K194" s="22"/>
      <c r="L194" s="73"/>
      <c r="M194" s="74"/>
      <c r="N194" s="75"/>
      <c r="O194" s="75"/>
      <c r="P194" s="76"/>
      <c r="Q194" s="22"/>
      <c r="R194" s="22"/>
      <c r="S194" s="22"/>
      <c r="T194" s="22"/>
      <c r="U194" s="22"/>
      <c r="V194" s="22"/>
      <c r="W194" s="22"/>
    </row>
    <row r="195" spans="1:23">
      <c r="A195" s="22"/>
      <c r="B195" s="22"/>
      <c r="C195" s="22"/>
      <c r="D195" s="22"/>
      <c r="E195" s="22"/>
      <c r="F195" s="22"/>
      <c r="G195" s="22"/>
      <c r="H195" s="22"/>
      <c r="I195" s="22"/>
      <c r="J195" s="22"/>
      <c r="K195" s="22"/>
      <c r="L195" s="73"/>
      <c r="M195" s="74"/>
      <c r="N195" s="75"/>
      <c r="O195" s="75"/>
      <c r="P195" s="76"/>
      <c r="Q195" s="22"/>
      <c r="R195" s="22"/>
      <c r="S195" s="22"/>
      <c r="T195" s="22"/>
      <c r="U195" s="22"/>
      <c r="V195" s="22"/>
      <c r="W195" s="22"/>
    </row>
    <row r="196" spans="1:23">
      <c r="A196" s="22"/>
      <c r="B196" s="22"/>
      <c r="C196" s="22"/>
      <c r="D196" s="22"/>
      <c r="E196" s="22"/>
      <c r="F196" s="22"/>
      <c r="G196" s="22"/>
      <c r="H196" s="22"/>
      <c r="I196" s="22"/>
      <c r="J196" s="22"/>
      <c r="K196" s="22"/>
      <c r="L196" s="73"/>
      <c r="M196" s="74"/>
      <c r="N196" s="75"/>
      <c r="O196" s="75"/>
      <c r="P196" s="76"/>
      <c r="Q196" s="22"/>
      <c r="R196" s="22"/>
      <c r="S196" s="22"/>
      <c r="T196" s="22"/>
      <c r="U196" s="22"/>
      <c r="V196" s="22"/>
      <c r="W196" s="22"/>
    </row>
    <row r="197" spans="1:23">
      <c r="A197" s="22"/>
      <c r="B197" s="22"/>
      <c r="C197" s="22"/>
      <c r="D197" s="22"/>
      <c r="E197" s="22"/>
      <c r="F197" s="22"/>
      <c r="G197" s="22"/>
      <c r="H197" s="22"/>
      <c r="I197" s="22"/>
      <c r="J197" s="22"/>
      <c r="K197" s="22"/>
      <c r="L197" s="73"/>
      <c r="M197" s="74"/>
      <c r="N197" s="75"/>
      <c r="O197" s="75"/>
      <c r="P197" s="76"/>
      <c r="Q197" s="22"/>
      <c r="R197" s="22"/>
      <c r="S197" s="22"/>
      <c r="T197" s="22"/>
      <c r="U197" s="22"/>
      <c r="V197" s="22"/>
      <c r="W197" s="22"/>
    </row>
    <row r="198" spans="1:23">
      <c r="A198" s="22"/>
      <c r="B198" s="22"/>
      <c r="C198" s="22"/>
      <c r="D198" s="22"/>
      <c r="E198" s="22"/>
      <c r="F198" s="22"/>
      <c r="G198" s="22"/>
      <c r="H198" s="22"/>
      <c r="I198" s="22"/>
      <c r="J198" s="22"/>
      <c r="K198" s="22"/>
      <c r="L198" s="73"/>
      <c r="M198" s="74"/>
      <c r="N198" s="75"/>
      <c r="O198" s="75"/>
      <c r="P198" s="76"/>
      <c r="Q198" s="22"/>
      <c r="R198" s="22"/>
      <c r="S198" s="22"/>
      <c r="T198" s="22"/>
      <c r="U198" s="22"/>
      <c r="V198" s="22"/>
      <c r="W198" s="22"/>
    </row>
    <row r="199" spans="1:23">
      <c r="A199" s="22"/>
      <c r="B199" s="22"/>
      <c r="C199" s="22"/>
      <c r="D199" s="22"/>
      <c r="E199" s="22"/>
      <c r="F199" s="22"/>
      <c r="G199" s="22"/>
      <c r="H199" s="22"/>
      <c r="I199" s="22"/>
      <c r="J199" s="22"/>
      <c r="K199" s="22"/>
      <c r="L199" s="73"/>
      <c r="M199" s="74"/>
      <c r="N199" s="75"/>
      <c r="O199" s="75"/>
      <c r="P199" s="76"/>
      <c r="Q199" s="22"/>
      <c r="R199" s="22"/>
      <c r="S199" s="22"/>
      <c r="T199" s="22"/>
      <c r="U199" s="22"/>
      <c r="V199" s="22"/>
      <c r="W199" s="22"/>
    </row>
    <row r="200" spans="1:23">
      <c r="A200" s="22"/>
      <c r="B200" s="22"/>
      <c r="C200" s="22"/>
      <c r="D200" s="22"/>
      <c r="E200" s="22"/>
      <c r="F200" s="22"/>
      <c r="G200" s="22"/>
      <c r="H200" s="22"/>
      <c r="I200" s="22"/>
      <c r="J200" s="22"/>
      <c r="K200" s="22"/>
      <c r="L200" s="73"/>
      <c r="M200" s="74"/>
      <c r="N200" s="75"/>
      <c r="O200" s="75"/>
      <c r="P200" s="76"/>
      <c r="Q200" s="22"/>
      <c r="R200" s="22"/>
      <c r="S200" s="22"/>
      <c r="T200" s="22"/>
      <c r="U200" s="22"/>
      <c r="V200" s="22"/>
      <c r="W200" s="22"/>
    </row>
    <row r="201" spans="1:23">
      <c r="A201" s="22"/>
      <c r="B201" s="22"/>
      <c r="C201" s="22"/>
      <c r="D201" s="22"/>
      <c r="E201" s="22"/>
      <c r="F201" s="22"/>
      <c r="G201" s="22"/>
      <c r="H201" s="22"/>
      <c r="I201" s="22"/>
      <c r="J201" s="22"/>
      <c r="K201" s="22"/>
      <c r="L201" s="73"/>
      <c r="M201" s="74"/>
      <c r="N201" s="75"/>
      <c r="O201" s="75"/>
      <c r="P201" s="76"/>
      <c r="Q201" s="22"/>
      <c r="R201" s="22"/>
      <c r="S201" s="22"/>
      <c r="T201" s="22"/>
      <c r="U201" s="22"/>
      <c r="V201" s="22"/>
      <c r="W201" s="22"/>
    </row>
    <row r="202" spans="1:23">
      <c r="A202" s="22"/>
      <c r="B202" s="22"/>
      <c r="C202" s="22"/>
      <c r="D202" s="22"/>
      <c r="E202" s="22"/>
      <c r="F202" s="22"/>
      <c r="G202" s="22"/>
      <c r="H202" s="22"/>
      <c r="I202" s="22"/>
      <c r="J202" s="22"/>
      <c r="K202" s="22"/>
      <c r="L202" s="73"/>
      <c r="M202" s="74"/>
      <c r="N202" s="75"/>
      <c r="O202" s="75"/>
      <c r="P202" s="76"/>
      <c r="Q202" s="22"/>
      <c r="R202" s="22"/>
      <c r="S202" s="22"/>
      <c r="T202" s="22"/>
      <c r="U202" s="22"/>
      <c r="V202" s="22"/>
      <c r="W202" s="22"/>
    </row>
    <row r="203" spans="1:23">
      <c r="A203" s="22"/>
      <c r="B203" s="22"/>
      <c r="C203" s="22"/>
      <c r="D203" s="22"/>
      <c r="E203" s="22"/>
      <c r="F203" s="22"/>
      <c r="G203" s="22"/>
      <c r="H203" s="22"/>
      <c r="I203" s="22"/>
      <c r="J203" s="22"/>
      <c r="K203" s="22"/>
      <c r="L203" s="73"/>
      <c r="M203" s="74"/>
      <c r="N203" s="75"/>
      <c r="O203" s="75"/>
      <c r="P203" s="76"/>
      <c r="Q203" s="22"/>
      <c r="R203" s="22"/>
      <c r="S203" s="22"/>
      <c r="T203" s="22"/>
      <c r="U203" s="22"/>
      <c r="V203" s="22"/>
      <c r="W203" s="22"/>
    </row>
    <row r="204" spans="1:23">
      <c r="A204" s="22"/>
      <c r="B204" s="22"/>
      <c r="C204" s="22"/>
      <c r="D204" s="22"/>
      <c r="E204" s="22"/>
      <c r="F204" s="22"/>
      <c r="G204" s="22"/>
      <c r="H204" s="22"/>
      <c r="I204" s="22"/>
      <c r="J204" s="22"/>
      <c r="K204" s="22"/>
      <c r="L204" s="73"/>
      <c r="M204" s="74"/>
      <c r="N204" s="75"/>
      <c r="O204" s="75"/>
      <c r="P204" s="76"/>
      <c r="Q204" s="22"/>
      <c r="R204" s="22"/>
      <c r="S204" s="22"/>
      <c r="T204" s="22"/>
      <c r="U204" s="22"/>
      <c r="V204" s="22"/>
      <c r="W204" s="22"/>
    </row>
    <row r="205" spans="1:23">
      <c r="A205" s="22"/>
      <c r="B205" s="22"/>
      <c r="C205" s="22"/>
      <c r="D205" s="22"/>
      <c r="E205" s="22"/>
      <c r="F205" s="22"/>
      <c r="G205" s="22"/>
      <c r="H205" s="22"/>
      <c r="I205" s="22"/>
      <c r="J205" s="22"/>
      <c r="K205" s="22"/>
      <c r="L205" s="73"/>
      <c r="M205" s="74"/>
      <c r="N205" s="75"/>
      <c r="O205" s="75"/>
      <c r="P205" s="76"/>
      <c r="Q205" s="22"/>
      <c r="R205" s="22"/>
      <c r="S205" s="22"/>
      <c r="T205" s="22"/>
      <c r="U205" s="22"/>
      <c r="V205" s="22"/>
      <c r="W205" s="22"/>
    </row>
    <row r="206" spans="1:23">
      <c r="A206" s="22"/>
      <c r="B206" s="22"/>
      <c r="C206" s="22"/>
      <c r="D206" s="22"/>
      <c r="E206" s="22"/>
      <c r="F206" s="22"/>
      <c r="G206" s="22"/>
      <c r="H206" s="22"/>
      <c r="I206" s="22"/>
      <c r="J206" s="22"/>
      <c r="K206" s="22"/>
      <c r="L206" s="73"/>
      <c r="M206" s="74"/>
      <c r="N206" s="75"/>
      <c r="O206" s="75"/>
      <c r="P206" s="76"/>
      <c r="Q206" s="22"/>
      <c r="R206" s="22"/>
      <c r="S206" s="22"/>
      <c r="T206" s="22"/>
      <c r="U206" s="22"/>
      <c r="V206" s="22"/>
      <c r="W206" s="22"/>
    </row>
    <row r="207" spans="1:23">
      <c r="A207" s="22"/>
      <c r="B207" s="22"/>
      <c r="C207" s="22"/>
      <c r="D207" s="22"/>
      <c r="E207" s="22"/>
      <c r="F207" s="22"/>
      <c r="G207" s="22"/>
      <c r="H207" s="22"/>
      <c r="I207" s="22"/>
      <c r="J207" s="22"/>
      <c r="K207" s="22"/>
      <c r="L207" s="73"/>
      <c r="M207" s="74"/>
      <c r="N207" s="75"/>
      <c r="O207" s="75"/>
      <c r="P207" s="76"/>
      <c r="Q207" s="22"/>
      <c r="R207" s="22"/>
      <c r="S207" s="22"/>
      <c r="T207" s="22"/>
      <c r="U207" s="22"/>
      <c r="V207" s="22"/>
      <c r="W207" s="22"/>
    </row>
    <row r="208" spans="1:23">
      <c r="A208" s="22"/>
      <c r="B208" s="22"/>
      <c r="C208" s="22"/>
      <c r="D208" s="22"/>
      <c r="E208" s="22"/>
      <c r="F208" s="22"/>
      <c r="G208" s="22"/>
      <c r="H208" s="22"/>
      <c r="I208" s="22"/>
      <c r="J208" s="22"/>
      <c r="K208" s="22"/>
      <c r="L208" s="73"/>
      <c r="M208" s="74"/>
      <c r="N208" s="75"/>
      <c r="O208" s="75"/>
      <c r="P208" s="76"/>
      <c r="Q208" s="22"/>
      <c r="R208" s="22"/>
      <c r="S208" s="22"/>
      <c r="T208" s="22"/>
      <c r="U208" s="22"/>
      <c r="V208" s="22"/>
      <c r="W208" s="22"/>
    </row>
    <row r="209" spans="1:23">
      <c r="A209" s="22"/>
      <c r="B209" s="22"/>
      <c r="C209" s="22"/>
      <c r="D209" s="22"/>
      <c r="E209" s="22"/>
      <c r="F209" s="22"/>
      <c r="G209" s="22"/>
      <c r="H209" s="22"/>
      <c r="I209" s="22"/>
      <c r="J209" s="22"/>
      <c r="K209" s="22"/>
      <c r="L209" s="73"/>
      <c r="M209" s="74"/>
      <c r="N209" s="75"/>
      <c r="O209" s="75"/>
      <c r="P209" s="76"/>
      <c r="Q209" s="22"/>
      <c r="R209" s="22"/>
      <c r="S209" s="22"/>
      <c r="T209" s="22"/>
      <c r="U209" s="22"/>
      <c r="V209" s="22"/>
      <c r="W209" s="22"/>
    </row>
    <row r="210" spans="1:23">
      <c r="A210" s="22"/>
      <c r="B210" s="22"/>
      <c r="C210" s="22"/>
      <c r="D210" s="22"/>
      <c r="E210" s="22"/>
      <c r="F210" s="22"/>
      <c r="G210" s="22"/>
      <c r="H210" s="22"/>
      <c r="I210" s="22"/>
      <c r="J210" s="22"/>
      <c r="K210" s="22"/>
      <c r="L210" s="73"/>
      <c r="M210" s="74"/>
      <c r="N210" s="75"/>
      <c r="O210" s="75"/>
      <c r="P210" s="76"/>
      <c r="Q210" s="22"/>
      <c r="R210" s="22"/>
      <c r="S210" s="22"/>
      <c r="T210" s="22"/>
      <c r="U210" s="22"/>
      <c r="V210" s="22"/>
      <c r="W210" s="22"/>
    </row>
    <row r="211" spans="1:23">
      <c r="A211" s="22"/>
      <c r="B211" s="22"/>
      <c r="C211" s="22"/>
      <c r="D211" s="22"/>
      <c r="E211" s="22"/>
      <c r="F211" s="22"/>
      <c r="G211" s="22"/>
      <c r="H211" s="22"/>
      <c r="I211" s="22"/>
      <c r="J211" s="22"/>
      <c r="K211" s="22"/>
      <c r="L211" s="73"/>
      <c r="M211" s="74"/>
      <c r="N211" s="75"/>
      <c r="O211" s="75"/>
      <c r="P211" s="76"/>
      <c r="Q211" s="22"/>
      <c r="R211" s="22"/>
      <c r="S211" s="22"/>
      <c r="T211" s="22"/>
      <c r="U211" s="22"/>
      <c r="V211" s="22"/>
      <c r="W211" s="22"/>
    </row>
    <row r="212" spans="1:23">
      <c r="A212" s="22"/>
      <c r="B212" s="22"/>
      <c r="C212" s="22"/>
      <c r="D212" s="22"/>
      <c r="E212" s="22"/>
      <c r="F212" s="22"/>
      <c r="G212" s="22"/>
      <c r="H212" s="22"/>
      <c r="I212" s="22"/>
      <c r="J212" s="22"/>
      <c r="K212" s="22"/>
      <c r="L212" s="73"/>
      <c r="M212" s="74"/>
      <c r="N212" s="75"/>
      <c r="O212" s="75"/>
      <c r="P212" s="76"/>
      <c r="Q212" s="22"/>
      <c r="R212" s="22"/>
      <c r="S212" s="22"/>
      <c r="T212" s="22"/>
      <c r="U212" s="22"/>
      <c r="V212" s="22"/>
      <c r="W212" s="22"/>
    </row>
    <row r="213" spans="1:23">
      <c r="A213" s="22"/>
      <c r="B213" s="22"/>
      <c r="C213" s="22"/>
      <c r="D213" s="22"/>
      <c r="E213" s="22"/>
      <c r="F213" s="22"/>
      <c r="G213" s="22"/>
      <c r="H213" s="22"/>
      <c r="I213" s="22"/>
      <c r="J213" s="22"/>
      <c r="K213" s="22"/>
      <c r="L213" s="73"/>
      <c r="M213" s="74"/>
      <c r="N213" s="75"/>
      <c r="O213" s="75"/>
      <c r="P213" s="76"/>
      <c r="Q213" s="22"/>
      <c r="R213" s="22"/>
      <c r="S213" s="22"/>
      <c r="T213" s="22"/>
      <c r="U213" s="22"/>
      <c r="V213" s="22"/>
      <c r="W213" s="22"/>
    </row>
    <row r="214" spans="1:23">
      <c r="A214" s="22"/>
      <c r="B214" s="22"/>
      <c r="C214" s="22"/>
      <c r="D214" s="22"/>
      <c r="E214" s="22"/>
      <c r="F214" s="22"/>
      <c r="G214" s="22"/>
      <c r="H214" s="22"/>
      <c r="I214" s="22"/>
      <c r="J214" s="22"/>
      <c r="K214" s="22"/>
      <c r="L214" s="73"/>
      <c r="M214" s="74"/>
      <c r="N214" s="75"/>
      <c r="O214" s="75"/>
      <c r="P214" s="76"/>
      <c r="Q214" s="22"/>
      <c r="R214" s="22"/>
      <c r="S214" s="22"/>
      <c r="T214" s="22"/>
      <c r="U214" s="22"/>
      <c r="V214" s="22"/>
      <c r="W214" s="22"/>
    </row>
    <row r="215" spans="1:23">
      <c r="A215" s="22"/>
      <c r="B215" s="22"/>
      <c r="C215" s="22"/>
      <c r="D215" s="22"/>
      <c r="E215" s="22"/>
      <c r="F215" s="22"/>
      <c r="G215" s="22"/>
      <c r="H215" s="22"/>
      <c r="I215" s="22"/>
      <c r="J215" s="22"/>
      <c r="K215" s="22"/>
      <c r="L215" s="73"/>
      <c r="M215" s="74"/>
      <c r="N215" s="75"/>
      <c r="O215" s="75"/>
      <c r="P215" s="76"/>
      <c r="Q215" s="22"/>
      <c r="R215" s="22"/>
      <c r="S215" s="22"/>
      <c r="T215" s="22"/>
      <c r="U215" s="22"/>
      <c r="V215" s="22"/>
      <c r="W215" s="22"/>
    </row>
    <row r="216" spans="1:23">
      <c r="A216" s="22"/>
      <c r="B216" s="22"/>
      <c r="C216" s="22"/>
      <c r="D216" s="22"/>
      <c r="E216" s="22"/>
      <c r="F216" s="22"/>
      <c r="G216" s="22"/>
      <c r="H216" s="22"/>
      <c r="I216" s="22"/>
      <c r="J216" s="22"/>
      <c r="K216" s="22"/>
      <c r="L216" s="73"/>
      <c r="M216" s="74"/>
      <c r="N216" s="75"/>
      <c r="O216" s="75"/>
      <c r="P216" s="76"/>
      <c r="Q216" s="22"/>
      <c r="R216" s="22"/>
      <c r="S216" s="22"/>
      <c r="T216" s="22"/>
      <c r="U216" s="22"/>
      <c r="V216" s="22"/>
      <c r="W216" s="22"/>
    </row>
    <row r="217" spans="1:23">
      <c r="A217" s="22"/>
      <c r="B217" s="22"/>
      <c r="C217" s="22"/>
      <c r="D217" s="22"/>
      <c r="E217" s="22"/>
      <c r="F217" s="22"/>
      <c r="G217" s="22"/>
      <c r="H217" s="22"/>
      <c r="I217" s="22"/>
      <c r="J217" s="22"/>
      <c r="K217" s="22"/>
      <c r="L217" s="73"/>
      <c r="M217" s="74"/>
      <c r="N217" s="75"/>
      <c r="O217" s="75"/>
      <c r="P217" s="76"/>
      <c r="Q217" s="22"/>
      <c r="R217" s="22"/>
      <c r="S217" s="22"/>
      <c r="T217" s="22"/>
      <c r="U217" s="22"/>
      <c r="V217" s="22"/>
      <c r="W217" s="22"/>
    </row>
    <row r="218" spans="1:23">
      <c r="A218" s="22"/>
      <c r="B218" s="22"/>
      <c r="C218" s="22"/>
      <c r="D218" s="22"/>
      <c r="E218" s="22"/>
      <c r="F218" s="22"/>
      <c r="G218" s="22"/>
      <c r="H218" s="22"/>
      <c r="I218" s="22"/>
      <c r="J218" s="22"/>
      <c r="K218" s="22"/>
      <c r="L218" s="73"/>
      <c r="M218" s="74"/>
      <c r="N218" s="75"/>
      <c r="O218" s="75"/>
      <c r="P218" s="76"/>
      <c r="Q218" s="22"/>
      <c r="R218" s="22"/>
      <c r="S218" s="22"/>
      <c r="T218" s="22"/>
      <c r="U218" s="22"/>
      <c r="V218" s="22"/>
      <c r="W218" s="22"/>
    </row>
    <row r="219" spans="1:23">
      <c r="A219" s="22"/>
      <c r="B219" s="22"/>
      <c r="C219" s="22"/>
      <c r="D219" s="22"/>
      <c r="E219" s="22"/>
      <c r="F219" s="22"/>
      <c r="G219" s="22"/>
      <c r="H219" s="22"/>
      <c r="I219" s="22"/>
      <c r="J219" s="22"/>
      <c r="K219" s="22"/>
      <c r="L219" s="73"/>
      <c r="M219" s="74"/>
      <c r="N219" s="75"/>
      <c r="O219" s="75"/>
      <c r="P219" s="76"/>
      <c r="Q219" s="22"/>
      <c r="R219" s="22"/>
      <c r="S219" s="22"/>
      <c r="T219" s="22"/>
      <c r="U219" s="22"/>
      <c r="V219" s="22"/>
      <c r="W219" s="22"/>
    </row>
    <row r="220" spans="1:23">
      <c r="A220" s="22"/>
      <c r="B220" s="22"/>
      <c r="C220" s="22"/>
      <c r="D220" s="22"/>
      <c r="E220" s="22"/>
      <c r="F220" s="22"/>
      <c r="G220" s="22"/>
      <c r="H220" s="22"/>
      <c r="I220" s="22"/>
      <c r="J220" s="22"/>
      <c r="K220" s="22"/>
      <c r="L220" s="73"/>
      <c r="M220" s="74"/>
      <c r="N220" s="75"/>
      <c r="O220" s="75"/>
      <c r="P220" s="76"/>
      <c r="Q220" s="22"/>
      <c r="R220" s="22"/>
      <c r="S220" s="22"/>
      <c r="T220" s="22"/>
      <c r="U220" s="22"/>
      <c r="V220" s="22"/>
      <c r="W220" s="22"/>
    </row>
    <row r="221" spans="1:23">
      <c r="A221" s="22"/>
      <c r="B221" s="22"/>
      <c r="C221" s="22"/>
      <c r="D221" s="22"/>
      <c r="E221" s="22"/>
      <c r="F221" s="22"/>
      <c r="G221" s="22"/>
      <c r="H221" s="22"/>
      <c r="I221" s="22"/>
      <c r="J221" s="22"/>
      <c r="K221" s="22"/>
      <c r="L221" s="73"/>
      <c r="M221" s="74"/>
      <c r="N221" s="75"/>
      <c r="O221" s="75"/>
      <c r="P221" s="76"/>
      <c r="Q221" s="22"/>
      <c r="R221" s="22"/>
      <c r="S221" s="22"/>
      <c r="T221" s="22"/>
      <c r="U221" s="22"/>
      <c r="V221" s="22"/>
      <c r="W221" s="22"/>
    </row>
    <row r="222" spans="1:23">
      <c r="A222" s="22"/>
      <c r="B222" s="22"/>
      <c r="C222" s="22"/>
      <c r="D222" s="22"/>
      <c r="E222" s="22"/>
      <c r="F222" s="22"/>
      <c r="G222" s="22"/>
      <c r="H222" s="22"/>
      <c r="I222" s="22"/>
      <c r="J222" s="22"/>
      <c r="K222" s="22"/>
      <c r="L222" s="73"/>
      <c r="M222" s="74"/>
      <c r="N222" s="75"/>
      <c r="O222" s="75"/>
      <c r="P222" s="76"/>
      <c r="Q222" s="22"/>
      <c r="R222" s="22"/>
      <c r="S222" s="22"/>
      <c r="T222" s="22"/>
      <c r="U222" s="22"/>
      <c r="V222" s="22"/>
      <c r="W222" s="22"/>
    </row>
    <row r="223" spans="1:23">
      <c r="A223" s="22"/>
      <c r="B223" s="22"/>
      <c r="C223" s="22"/>
      <c r="D223" s="22"/>
      <c r="E223" s="22"/>
      <c r="F223" s="22"/>
      <c r="G223" s="22"/>
      <c r="H223" s="22"/>
      <c r="I223" s="22"/>
      <c r="J223" s="22"/>
      <c r="K223" s="22"/>
      <c r="L223" s="73"/>
      <c r="M223" s="74"/>
      <c r="N223" s="75"/>
      <c r="O223" s="75"/>
      <c r="P223" s="76"/>
      <c r="Q223" s="22"/>
      <c r="R223" s="22"/>
      <c r="S223" s="22"/>
      <c r="T223" s="22"/>
      <c r="U223" s="22"/>
      <c r="V223" s="22"/>
      <c r="W223" s="22"/>
    </row>
    <row r="224" spans="1:23">
      <c r="A224" s="22"/>
      <c r="B224" s="22"/>
      <c r="C224" s="22"/>
      <c r="D224" s="22"/>
      <c r="E224" s="22"/>
      <c r="F224" s="22"/>
      <c r="G224" s="22"/>
      <c r="H224" s="22"/>
      <c r="I224" s="22"/>
      <c r="J224" s="22"/>
      <c r="K224" s="22"/>
      <c r="L224" s="73"/>
      <c r="M224" s="74"/>
      <c r="N224" s="75"/>
      <c r="O224" s="75"/>
      <c r="P224" s="76"/>
      <c r="Q224" s="22"/>
      <c r="R224" s="22"/>
      <c r="S224" s="22"/>
      <c r="T224" s="22"/>
      <c r="U224" s="22"/>
      <c r="V224" s="22"/>
      <c r="W224" s="22"/>
    </row>
    <row r="225" spans="1:23">
      <c r="A225" s="22"/>
      <c r="B225" s="22"/>
      <c r="C225" s="22"/>
      <c r="D225" s="22"/>
      <c r="E225" s="22"/>
      <c r="F225" s="22"/>
      <c r="G225" s="22"/>
      <c r="H225" s="22"/>
      <c r="I225" s="22"/>
      <c r="J225" s="22"/>
      <c r="K225" s="22"/>
      <c r="L225" s="73"/>
      <c r="M225" s="74"/>
      <c r="N225" s="75"/>
      <c r="O225" s="75"/>
      <c r="P225" s="76"/>
      <c r="Q225" s="22"/>
      <c r="R225" s="22"/>
      <c r="S225" s="22"/>
      <c r="T225" s="22"/>
      <c r="U225" s="22"/>
      <c r="V225" s="22"/>
      <c r="W225" s="22"/>
    </row>
    <row r="226" spans="1:23">
      <c r="A226" s="22"/>
      <c r="B226" s="22"/>
      <c r="C226" s="22"/>
      <c r="D226" s="22"/>
      <c r="E226" s="22"/>
      <c r="F226" s="22"/>
      <c r="G226" s="22"/>
      <c r="H226" s="22"/>
      <c r="I226" s="22"/>
      <c r="J226" s="22"/>
      <c r="K226" s="22"/>
      <c r="L226" s="73"/>
      <c r="M226" s="74"/>
      <c r="N226" s="75"/>
      <c r="O226" s="75"/>
      <c r="P226" s="76"/>
      <c r="Q226" s="22"/>
      <c r="R226" s="22"/>
      <c r="S226" s="22"/>
      <c r="T226" s="22"/>
      <c r="U226" s="22"/>
      <c r="V226" s="22"/>
      <c r="W226" s="22"/>
    </row>
    <row r="227" spans="1:23">
      <c r="A227" s="22"/>
      <c r="B227" s="22"/>
      <c r="C227" s="22"/>
      <c r="D227" s="22"/>
      <c r="E227" s="22"/>
      <c r="F227" s="22"/>
      <c r="G227" s="22"/>
      <c r="H227" s="22"/>
      <c r="I227" s="22"/>
      <c r="J227" s="22"/>
      <c r="K227" s="22"/>
      <c r="L227" s="73"/>
      <c r="M227" s="74"/>
      <c r="N227" s="75"/>
      <c r="O227" s="75"/>
      <c r="P227" s="76"/>
      <c r="Q227" s="22"/>
      <c r="R227" s="22"/>
      <c r="S227" s="22"/>
      <c r="T227" s="22"/>
      <c r="U227" s="22"/>
      <c r="V227" s="22"/>
      <c r="W227" s="22"/>
    </row>
    <row r="228" spans="1:23">
      <c r="A228" s="22"/>
      <c r="B228" s="22"/>
      <c r="C228" s="22"/>
      <c r="D228" s="22"/>
      <c r="E228" s="22"/>
      <c r="F228" s="22"/>
      <c r="G228" s="22"/>
      <c r="H228" s="22"/>
      <c r="I228" s="22"/>
      <c r="J228" s="22"/>
      <c r="K228" s="22"/>
      <c r="L228" s="73"/>
      <c r="M228" s="74"/>
      <c r="N228" s="75"/>
      <c r="O228" s="75"/>
      <c r="P228" s="76"/>
      <c r="Q228" s="22"/>
      <c r="R228" s="22"/>
      <c r="S228" s="22"/>
      <c r="T228" s="22"/>
      <c r="U228" s="22"/>
      <c r="V228" s="22"/>
      <c r="W228" s="22"/>
    </row>
    <row r="229" spans="1:23">
      <c r="A229" s="22"/>
      <c r="B229" s="22"/>
      <c r="C229" s="22"/>
      <c r="D229" s="22"/>
      <c r="E229" s="22"/>
      <c r="F229" s="22"/>
      <c r="G229" s="22"/>
      <c r="H229" s="22"/>
      <c r="I229" s="22"/>
      <c r="J229" s="22"/>
      <c r="K229" s="22"/>
      <c r="L229" s="73"/>
      <c r="M229" s="74"/>
      <c r="N229" s="75"/>
      <c r="O229" s="75"/>
      <c r="P229" s="76"/>
      <c r="Q229" s="22"/>
      <c r="R229" s="22"/>
      <c r="S229" s="22"/>
      <c r="T229" s="22"/>
      <c r="U229" s="22"/>
      <c r="V229" s="22"/>
      <c r="W229" s="22"/>
    </row>
    <row r="230" spans="1:23">
      <c r="A230" s="22"/>
      <c r="B230" s="22"/>
      <c r="C230" s="22"/>
      <c r="D230" s="22"/>
      <c r="E230" s="22"/>
      <c r="F230" s="22"/>
      <c r="G230" s="22"/>
      <c r="H230" s="22"/>
      <c r="I230" s="22"/>
      <c r="J230" s="22"/>
      <c r="K230" s="22"/>
      <c r="L230" s="73"/>
      <c r="M230" s="74"/>
      <c r="N230" s="75"/>
      <c r="O230" s="75"/>
      <c r="P230" s="76"/>
      <c r="Q230" s="22"/>
      <c r="R230" s="22"/>
      <c r="S230" s="22"/>
      <c r="T230" s="22"/>
      <c r="U230" s="22"/>
      <c r="V230" s="22"/>
      <c r="W230" s="22"/>
    </row>
    <row r="231" spans="1:23">
      <c r="A231" s="22"/>
      <c r="B231" s="22"/>
      <c r="C231" s="22"/>
      <c r="D231" s="22"/>
      <c r="E231" s="22"/>
      <c r="F231" s="22"/>
      <c r="G231" s="22"/>
      <c r="H231" s="22"/>
      <c r="I231" s="22"/>
      <c r="J231" s="22"/>
      <c r="K231" s="22"/>
      <c r="L231" s="73"/>
      <c r="M231" s="74"/>
      <c r="N231" s="75"/>
      <c r="O231" s="75"/>
      <c r="P231" s="76"/>
      <c r="Q231" s="22"/>
      <c r="R231" s="22"/>
      <c r="S231" s="22"/>
      <c r="T231" s="22"/>
      <c r="U231" s="22"/>
      <c r="V231" s="22"/>
      <c r="W231" s="22"/>
    </row>
    <row r="232" spans="1:23">
      <c r="A232" s="22"/>
      <c r="B232" s="22"/>
      <c r="C232" s="22"/>
      <c r="D232" s="22"/>
      <c r="E232" s="22"/>
      <c r="F232" s="22"/>
      <c r="G232" s="22"/>
      <c r="H232" s="22"/>
      <c r="I232" s="22"/>
      <c r="J232" s="22"/>
      <c r="K232" s="22"/>
      <c r="L232" s="73"/>
      <c r="M232" s="74"/>
      <c r="N232" s="75"/>
      <c r="O232" s="75"/>
      <c r="P232" s="76"/>
      <c r="Q232" s="22"/>
      <c r="R232" s="22"/>
      <c r="S232" s="22"/>
      <c r="T232" s="22"/>
      <c r="U232" s="22"/>
      <c r="V232" s="22"/>
      <c r="W232" s="22"/>
    </row>
    <row r="233" spans="1:23">
      <c r="A233" s="22"/>
      <c r="B233" s="22"/>
      <c r="C233" s="22"/>
      <c r="D233" s="22"/>
      <c r="E233" s="22"/>
      <c r="F233" s="22"/>
      <c r="G233" s="22"/>
      <c r="H233" s="22"/>
      <c r="I233" s="22"/>
      <c r="J233" s="22"/>
      <c r="K233" s="22"/>
      <c r="L233" s="73"/>
      <c r="M233" s="74"/>
      <c r="N233" s="75"/>
      <c r="O233" s="75"/>
      <c r="P233" s="76"/>
      <c r="Q233" s="22"/>
      <c r="R233" s="22"/>
      <c r="S233" s="22"/>
      <c r="T233" s="22"/>
      <c r="U233" s="22"/>
      <c r="V233" s="22"/>
      <c r="W233" s="22"/>
    </row>
    <row r="234" spans="1:23">
      <c r="A234" s="22"/>
      <c r="B234" s="22"/>
      <c r="C234" s="22"/>
      <c r="D234" s="22"/>
      <c r="E234" s="22"/>
      <c r="F234" s="22"/>
      <c r="G234" s="22"/>
      <c r="H234" s="22"/>
      <c r="I234" s="22"/>
      <c r="J234" s="22"/>
      <c r="K234" s="22"/>
      <c r="L234" s="73"/>
      <c r="M234" s="74"/>
      <c r="N234" s="75"/>
      <c r="O234" s="75"/>
      <c r="P234" s="76"/>
      <c r="Q234" s="22"/>
      <c r="R234" s="22"/>
      <c r="S234" s="22"/>
      <c r="T234" s="22"/>
      <c r="U234" s="22"/>
      <c r="V234" s="22"/>
      <c r="W234" s="22"/>
    </row>
    <row r="235" spans="1:23">
      <c r="A235" s="22"/>
      <c r="B235" s="22"/>
      <c r="C235" s="22"/>
      <c r="D235" s="22"/>
      <c r="E235" s="22"/>
      <c r="F235" s="22"/>
      <c r="G235" s="22"/>
      <c r="H235" s="22"/>
      <c r="I235" s="22"/>
      <c r="J235" s="22"/>
      <c r="K235" s="22"/>
      <c r="L235" s="73"/>
      <c r="M235" s="74"/>
      <c r="N235" s="75"/>
      <c r="O235" s="75"/>
      <c r="P235" s="76"/>
      <c r="Q235" s="22"/>
      <c r="R235" s="22"/>
      <c r="S235" s="22"/>
      <c r="T235" s="22"/>
      <c r="U235" s="22"/>
      <c r="V235" s="22"/>
      <c r="W235" s="22"/>
    </row>
    <row r="236" spans="1:23">
      <c r="A236" s="22"/>
      <c r="B236" s="22"/>
      <c r="C236" s="22"/>
      <c r="D236" s="22"/>
      <c r="E236" s="22"/>
      <c r="F236" s="22"/>
      <c r="G236" s="22"/>
      <c r="H236" s="22"/>
      <c r="I236" s="22"/>
      <c r="J236" s="22"/>
      <c r="K236" s="22"/>
      <c r="L236" s="73"/>
      <c r="M236" s="74"/>
      <c r="N236" s="75"/>
      <c r="O236" s="75"/>
      <c r="P236" s="76"/>
      <c r="Q236" s="22"/>
      <c r="R236" s="22"/>
      <c r="S236" s="22"/>
      <c r="T236" s="22"/>
      <c r="U236" s="22"/>
      <c r="V236" s="22"/>
      <c r="W236" s="22"/>
    </row>
    <row r="237" spans="1:23">
      <c r="A237" s="22"/>
      <c r="B237" s="22"/>
      <c r="C237" s="22"/>
      <c r="D237" s="22"/>
      <c r="E237" s="22"/>
      <c r="F237" s="22"/>
      <c r="G237" s="22"/>
      <c r="H237" s="22"/>
      <c r="I237" s="22"/>
      <c r="J237" s="22"/>
      <c r="K237" s="22"/>
      <c r="L237" s="73"/>
      <c r="M237" s="74"/>
      <c r="N237" s="75"/>
      <c r="O237" s="75"/>
      <c r="P237" s="76"/>
      <c r="Q237" s="22"/>
      <c r="R237" s="22"/>
      <c r="S237" s="22"/>
      <c r="T237" s="22"/>
      <c r="U237" s="22"/>
      <c r="V237" s="22"/>
      <c r="W237" s="22"/>
    </row>
    <row r="238" spans="1:23">
      <c r="A238" s="22"/>
      <c r="B238" s="22"/>
      <c r="C238" s="22"/>
      <c r="D238" s="22"/>
      <c r="E238" s="22"/>
      <c r="F238" s="22"/>
      <c r="G238" s="22"/>
      <c r="H238" s="22"/>
      <c r="I238" s="22"/>
      <c r="J238" s="22"/>
      <c r="K238" s="22"/>
      <c r="L238" s="73"/>
      <c r="M238" s="74"/>
      <c r="N238" s="75"/>
      <c r="O238" s="75"/>
      <c r="P238" s="76"/>
      <c r="Q238" s="22"/>
      <c r="R238" s="22"/>
      <c r="S238" s="22"/>
      <c r="T238" s="22"/>
      <c r="U238" s="22"/>
      <c r="V238" s="22"/>
      <c r="W238" s="22"/>
    </row>
    <row r="239" spans="1:23">
      <c r="A239" s="22"/>
      <c r="B239" s="22"/>
      <c r="C239" s="22"/>
      <c r="D239" s="22"/>
      <c r="E239" s="22"/>
      <c r="F239" s="22"/>
      <c r="G239" s="22"/>
      <c r="H239" s="22"/>
      <c r="I239" s="22"/>
      <c r="J239" s="22"/>
      <c r="K239" s="22"/>
      <c r="L239" s="73"/>
      <c r="M239" s="74"/>
      <c r="N239" s="75"/>
      <c r="O239" s="75"/>
      <c r="P239" s="76"/>
      <c r="Q239" s="22"/>
      <c r="R239" s="22"/>
      <c r="S239" s="22"/>
      <c r="T239" s="22"/>
      <c r="U239" s="22"/>
      <c r="V239" s="22"/>
      <c r="W239" s="22"/>
    </row>
    <row r="240" spans="1:23">
      <c r="A240" s="22"/>
      <c r="B240" s="22"/>
      <c r="C240" s="22"/>
      <c r="D240" s="22"/>
      <c r="E240" s="22"/>
      <c r="F240" s="22"/>
      <c r="G240" s="22"/>
      <c r="H240" s="22"/>
      <c r="I240" s="22"/>
      <c r="J240" s="22"/>
      <c r="K240" s="22"/>
      <c r="L240" s="73"/>
      <c r="M240" s="74"/>
      <c r="N240" s="75"/>
      <c r="O240" s="75"/>
      <c r="P240" s="76"/>
      <c r="Q240" s="22"/>
      <c r="R240" s="22"/>
      <c r="S240" s="22"/>
      <c r="T240" s="22"/>
      <c r="U240" s="22"/>
      <c r="V240" s="22"/>
      <c r="W240" s="22"/>
    </row>
    <row r="241" spans="1:23">
      <c r="A241" s="22"/>
      <c r="B241" s="22"/>
      <c r="C241" s="22"/>
      <c r="D241" s="22"/>
      <c r="E241" s="22"/>
      <c r="F241" s="22"/>
      <c r="G241" s="22"/>
      <c r="H241" s="22"/>
      <c r="I241" s="22"/>
      <c r="J241" s="22"/>
      <c r="K241" s="22"/>
      <c r="L241" s="73"/>
      <c r="M241" s="74"/>
      <c r="N241" s="75"/>
      <c r="O241" s="75"/>
      <c r="P241" s="76"/>
      <c r="Q241" s="22"/>
      <c r="R241" s="22"/>
      <c r="S241" s="22"/>
      <c r="T241" s="22"/>
      <c r="U241" s="22"/>
      <c r="V241" s="22"/>
      <c r="W241" s="22"/>
    </row>
    <row r="242" spans="1:23">
      <c r="A242" s="22"/>
      <c r="B242" s="22"/>
      <c r="C242" s="22"/>
      <c r="D242" s="22"/>
      <c r="E242" s="22"/>
      <c r="F242" s="22"/>
      <c r="G242" s="22"/>
      <c r="H242" s="22"/>
      <c r="I242" s="22"/>
      <c r="J242" s="22"/>
      <c r="K242" s="22"/>
      <c r="L242" s="73"/>
      <c r="M242" s="74"/>
      <c r="N242" s="75"/>
      <c r="O242" s="75"/>
      <c r="P242" s="76"/>
      <c r="Q242" s="22"/>
      <c r="R242" s="22"/>
      <c r="S242" s="22"/>
      <c r="T242" s="22"/>
      <c r="U242" s="22"/>
      <c r="V242" s="22"/>
      <c r="W242" s="22"/>
    </row>
    <row r="243" spans="1:23">
      <c r="A243" s="22"/>
      <c r="B243" s="22"/>
      <c r="C243" s="22"/>
      <c r="D243" s="22"/>
      <c r="E243" s="22"/>
      <c r="F243" s="22"/>
      <c r="G243" s="22"/>
      <c r="H243" s="22"/>
      <c r="I243" s="22"/>
      <c r="J243" s="22"/>
      <c r="K243" s="22"/>
      <c r="L243" s="73"/>
      <c r="M243" s="74"/>
      <c r="N243" s="75"/>
      <c r="O243" s="75"/>
      <c r="P243" s="76"/>
      <c r="Q243" s="22"/>
      <c r="R243" s="22"/>
      <c r="S243" s="22"/>
      <c r="T243" s="22"/>
      <c r="U243" s="22"/>
      <c r="V243" s="22"/>
      <c r="W243" s="22"/>
    </row>
  </sheetData>
  <sheetProtection formatCells="0" autoFilter="0"/>
  <mergeCells count="108">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104:D104"/>
    <mergeCell ref="C105:D105"/>
    <mergeCell ref="E106:K106"/>
    <mergeCell ref="E107:K107"/>
    <mergeCell ref="E108:K108"/>
    <mergeCell ref="A5:A105"/>
    <mergeCell ref="B5:B105"/>
    <mergeCell ref="E96:E100"/>
    <mergeCell ref="E101:E103"/>
    <mergeCell ref="P27:P29"/>
    <mergeCell ref="P96:P100"/>
    <mergeCell ref="A1:Q3"/>
    <mergeCell ref="C96:D100"/>
    <mergeCell ref="C101:D103"/>
    <mergeCell ref="A106:D108"/>
    <mergeCell ref="N106:Q108"/>
  </mergeCells>
  <pageMargins left="0.699305555555556" right="0.699305555555556" top="0.75" bottom="0.75" header="0.3" footer="0.3"/>
  <pageSetup paperSize="9" orientation="portrait"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AA198"/>
  <sheetViews>
    <sheetView workbookViewId="0">
      <selection activeCell="B10" sqref="B10"/>
    </sheetView>
  </sheetViews>
  <sheetFormatPr defaultColWidth="8.875" defaultRowHeight="14.25"/>
  <cols>
    <col min="1" max="1" width="3.125" style="1" customWidth="1"/>
    <col min="2" max="2" width="179.875" style="1" customWidth="1"/>
    <col min="3" max="27" width="8.875" style="1" customWidth="1"/>
    <col min="28" max="16384" width="8.875" style="1"/>
  </cols>
  <sheetData>
    <row r="1" ht="15" spans="1:27">
      <c r="B1" s="2" t="s">
        <v>1265</v>
      </c>
    </row>
    <row r="2" ht="128.25" spans="1:27">
      <c r="A2" s="3"/>
      <c r="B2" s="4" t="s">
        <v>1266</v>
      </c>
      <c r="C2" s="3"/>
      <c r="D2" s="3"/>
      <c r="E2" s="3"/>
      <c r="F2" s="3"/>
      <c r="G2" s="3"/>
      <c r="H2" s="3"/>
      <c r="I2" s="3"/>
      <c r="J2" s="3"/>
      <c r="K2" s="3"/>
      <c r="L2" s="3"/>
      <c r="M2" s="3"/>
      <c r="N2" s="3"/>
      <c r="O2" s="3"/>
      <c r="P2" s="3"/>
      <c r="Q2" s="3"/>
      <c r="R2" s="3"/>
      <c r="S2" s="3"/>
      <c r="T2" s="3"/>
      <c r="U2" s="3"/>
      <c r="V2" s="3"/>
      <c r="W2" s="3"/>
      <c r="X2" s="3"/>
      <c r="Y2" s="3"/>
      <c r="Z2" s="3"/>
      <c r="AA2" s="3"/>
    </row>
    <row r="3" ht="15" spans="1:27">
      <c r="A3" s="3"/>
      <c r="B3" s="2" t="s">
        <v>1267</v>
      </c>
      <c r="C3" s="3"/>
      <c r="D3" s="3"/>
      <c r="E3" s="3"/>
      <c r="F3" s="3"/>
      <c r="G3" s="3"/>
      <c r="H3" s="3"/>
      <c r="I3" s="3"/>
      <c r="J3" s="3"/>
      <c r="K3" s="3"/>
      <c r="L3" s="3"/>
      <c r="M3" s="3"/>
      <c r="N3" s="3"/>
      <c r="O3" s="3"/>
      <c r="P3" s="3"/>
      <c r="Q3" s="3"/>
      <c r="R3" s="3"/>
      <c r="S3" s="3"/>
      <c r="T3" s="3"/>
      <c r="U3" s="3"/>
      <c r="V3" s="3"/>
      <c r="W3" s="3"/>
      <c r="X3" s="3"/>
      <c r="Y3" s="3"/>
      <c r="Z3" s="3"/>
      <c r="AA3" s="3"/>
    </row>
    <row r="4" ht="339.95" customHeight="1" spans="1:27">
      <c r="A4" s="5"/>
      <c r="B4" s="6" t="s">
        <v>1268</v>
      </c>
      <c r="C4" s="5"/>
      <c r="D4" s="5"/>
      <c r="E4" s="5"/>
      <c r="F4" s="5"/>
      <c r="G4" s="5"/>
      <c r="H4" s="5"/>
      <c r="I4" s="5"/>
      <c r="J4" s="5"/>
      <c r="K4" s="5"/>
      <c r="L4" s="5"/>
      <c r="M4" s="5"/>
      <c r="N4" s="5"/>
      <c r="O4" s="5"/>
      <c r="P4" s="5"/>
      <c r="Q4" s="5"/>
      <c r="R4" s="5"/>
      <c r="S4" s="5"/>
      <c r="T4" s="5"/>
      <c r="U4" s="5"/>
      <c r="V4" s="5"/>
      <c r="W4" s="5"/>
      <c r="X4" s="5"/>
      <c r="Y4" s="5"/>
      <c r="Z4" s="5"/>
      <c r="AA4" s="5"/>
    </row>
    <row r="5" ht="15" spans="1:27">
      <c r="A5" s="7"/>
      <c r="B5" s="2" t="s">
        <v>1269</v>
      </c>
      <c r="C5" s="7"/>
      <c r="D5" s="7"/>
      <c r="E5" s="7"/>
      <c r="F5" s="7"/>
      <c r="G5" s="7"/>
      <c r="H5" s="7"/>
      <c r="I5" s="7"/>
      <c r="J5" s="7"/>
      <c r="K5" s="7"/>
      <c r="L5" s="7"/>
      <c r="M5" s="7"/>
      <c r="N5" s="7"/>
      <c r="O5" s="7"/>
      <c r="P5" s="7"/>
      <c r="Q5" s="7"/>
      <c r="R5" s="7"/>
      <c r="S5" s="7"/>
      <c r="T5" s="7"/>
      <c r="U5" s="7"/>
      <c r="V5" s="7"/>
      <c r="W5" s="7"/>
      <c r="X5" s="7"/>
      <c r="Y5" s="7"/>
      <c r="Z5" s="7"/>
      <c r="AA5" s="7"/>
    </row>
    <row r="6" ht="71.25" spans="1:27">
      <c r="A6" s="7"/>
      <c r="B6" s="6" t="s">
        <v>1270</v>
      </c>
      <c r="C6" s="7"/>
      <c r="D6" s="7"/>
      <c r="E6" s="7"/>
      <c r="F6" s="7"/>
      <c r="G6" s="7"/>
      <c r="H6" s="7"/>
      <c r="I6" s="7"/>
      <c r="J6" s="7"/>
      <c r="K6" s="7"/>
      <c r="L6" s="7"/>
      <c r="M6" s="7"/>
      <c r="N6" s="7"/>
      <c r="O6" s="7"/>
      <c r="P6" s="7"/>
      <c r="Q6" s="7"/>
      <c r="R6" s="7"/>
      <c r="S6" s="7"/>
      <c r="T6" s="7"/>
      <c r="U6" s="7"/>
      <c r="V6" s="7"/>
      <c r="W6" s="7"/>
      <c r="X6" s="7"/>
      <c r="Y6" s="7"/>
      <c r="Z6" s="7"/>
      <c r="AA6" s="7"/>
    </row>
    <row r="7" ht="15" spans="1:27">
      <c r="A7" s="7"/>
      <c r="B7" s="2" t="s">
        <v>1271</v>
      </c>
      <c r="C7" s="7"/>
      <c r="D7" s="7"/>
      <c r="E7" s="7"/>
      <c r="F7" s="7"/>
      <c r="G7" s="7"/>
      <c r="H7" s="7"/>
      <c r="I7" s="7"/>
      <c r="J7" s="7"/>
      <c r="K7" s="7"/>
      <c r="L7" s="7"/>
      <c r="M7" s="7"/>
      <c r="N7" s="7"/>
      <c r="O7" s="7"/>
      <c r="P7" s="7"/>
      <c r="Q7" s="7"/>
      <c r="R7" s="7"/>
      <c r="S7" s="7"/>
      <c r="T7" s="7"/>
      <c r="U7" s="7"/>
      <c r="V7" s="7"/>
      <c r="W7" s="7"/>
      <c r="X7" s="7"/>
      <c r="Y7" s="7"/>
      <c r="Z7" s="7"/>
      <c r="AA7" s="7"/>
    </row>
    <row r="8" ht="30" customHeight="1" spans="1:27">
      <c r="A8" s="7"/>
      <c r="B8" s="8" t="s">
        <v>1272</v>
      </c>
      <c r="C8" s="7"/>
      <c r="D8" s="7"/>
      <c r="E8" s="7"/>
      <c r="F8" s="7"/>
      <c r="G8" s="7"/>
      <c r="H8" s="7"/>
      <c r="I8" s="7"/>
      <c r="J8" s="7"/>
      <c r="K8" s="7"/>
      <c r="L8" s="7"/>
      <c r="M8" s="7"/>
      <c r="N8" s="7"/>
      <c r="O8" s="7"/>
      <c r="P8" s="7"/>
      <c r="Q8" s="7"/>
      <c r="R8" s="7"/>
      <c r="S8" s="7"/>
      <c r="T8" s="7"/>
      <c r="U8" s="7"/>
      <c r="V8" s="7"/>
      <c r="W8" s="7"/>
      <c r="X8" s="7"/>
      <c r="Y8" s="7"/>
      <c r="Z8" s="7"/>
      <c r="AA8" s="7"/>
    </row>
    <row r="9" ht="99.75" spans="1:27">
      <c r="A9" s="7"/>
      <c r="B9" s="8" t="s">
        <v>1273</v>
      </c>
      <c r="C9" s="7"/>
      <c r="D9" s="7"/>
      <c r="E9" s="7"/>
      <c r="F9" s="7"/>
      <c r="G9" s="7"/>
      <c r="H9" s="7"/>
      <c r="I9" s="7"/>
      <c r="J9" s="7"/>
      <c r="K9" s="7"/>
      <c r="L9" s="7"/>
      <c r="M9" s="7"/>
      <c r="N9" s="7"/>
      <c r="O9" s="7"/>
      <c r="P9" s="7"/>
      <c r="Q9" s="7"/>
      <c r="R9" s="7"/>
      <c r="S9" s="7"/>
      <c r="T9" s="7"/>
      <c r="U9" s="7"/>
      <c r="V9" s="7"/>
      <c r="W9" s="7"/>
      <c r="X9" s="7"/>
      <c r="Y9" s="7"/>
      <c r="Z9" s="7"/>
      <c r="AA9" s="7"/>
    </row>
    <row r="10" ht="114" spans="1:27">
      <c r="A10" s="7"/>
      <c r="B10" s="8" t="s">
        <v>1274</v>
      </c>
      <c r="C10" s="7"/>
      <c r="D10" s="7"/>
      <c r="E10" s="7"/>
      <c r="F10" s="7"/>
      <c r="G10" s="7"/>
      <c r="H10" s="7"/>
      <c r="I10" s="7"/>
      <c r="J10" s="7"/>
      <c r="K10" s="7"/>
      <c r="L10" s="7"/>
      <c r="M10" s="7"/>
      <c r="N10" s="7"/>
      <c r="O10" s="7"/>
      <c r="P10" s="7"/>
      <c r="Q10" s="7"/>
      <c r="R10" s="7"/>
      <c r="S10" s="7"/>
      <c r="T10" s="7"/>
      <c r="U10" s="7"/>
      <c r="V10" s="7"/>
      <c r="W10" s="7"/>
      <c r="X10" s="7"/>
      <c r="Y10" s="7"/>
      <c r="Z10" s="7"/>
      <c r="AA10" s="7"/>
    </row>
    <row r="11" ht="114" spans="1:27">
      <c r="A11" s="7"/>
      <c r="B11" s="8" t="s">
        <v>1275</v>
      </c>
      <c r="C11" s="7"/>
      <c r="D11" s="7"/>
      <c r="E11" s="7"/>
      <c r="F11" s="7"/>
      <c r="G11" s="7"/>
      <c r="H11" s="7"/>
      <c r="I11" s="7"/>
      <c r="J11" s="7"/>
      <c r="K11" s="7"/>
      <c r="L11" s="7"/>
      <c r="M11" s="7"/>
      <c r="N11" s="7"/>
      <c r="O11" s="7"/>
      <c r="P11" s="7"/>
      <c r="Q11" s="7"/>
      <c r="R11" s="7"/>
      <c r="S11" s="7"/>
      <c r="T11" s="7"/>
      <c r="U11" s="7"/>
      <c r="V11" s="7"/>
      <c r="W11" s="7"/>
      <c r="X11" s="7"/>
      <c r="Y11" s="7"/>
      <c r="Z11" s="7"/>
      <c r="AA11" s="7"/>
    </row>
    <row r="12" ht="15" spans="1:27">
      <c r="A12" s="3"/>
      <c r="B12" s="2" t="s">
        <v>1276</v>
      </c>
      <c r="C12" s="3"/>
      <c r="D12" s="3"/>
      <c r="E12" s="3"/>
      <c r="F12" s="3"/>
      <c r="G12" s="3"/>
      <c r="H12" s="3"/>
      <c r="I12" s="3"/>
      <c r="J12" s="3"/>
      <c r="K12" s="3"/>
      <c r="L12" s="3"/>
      <c r="M12" s="3"/>
      <c r="N12" s="3"/>
      <c r="O12" s="3"/>
      <c r="P12" s="3"/>
      <c r="Q12" s="3"/>
      <c r="R12" s="3"/>
      <c r="S12" s="3"/>
      <c r="T12" s="3"/>
      <c r="U12" s="3"/>
      <c r="V12" s="3"/>
      <c r="W12" s="3"/>
      <c r="X12" s="3"/>
      <c r="Y12" s="3"/>
      <c r="Z12" s="3"/>
      <c r="AA12" s="3"/>
    </row>
    <row r="13" ht="90" customHeight="1" spans="1:27">
      <c r="A13" s="3"/>
      <c r="B13" s="9" t="s">
        <v>1277</v>
      </c>
      <c r="C13" s="3"/>
      <c r="D13" s="3"/>
      <c r="E13" s="3"/>
      <c r="F13" s="3"/>
      <c r="G13" s="3"/>
      <c r="H13" s="3"/>
      <c r="I13" s="3"/>
      <c r="J13" s="3"/>
      <c r="K13" s="3"/>
      <c r="L13" s="3"/>
      <c r="M13" s="3"/>
      <c r="N13" s="3"/>
      <c r="O13" s="3"/>
      <c r="P13" s="3"/>
      <c r="Q13" s="3"/>
      <c r="R13" s="3"/>
      <c r="S13" s="3"/>
      <c r="T13" s="3"/>
      <c r="U13" s="3"/>
      <c r="V13" s="3"/>
      <c r="W13" s="3"/>
      <c r="X13" s="3"/>
      <c r="Y13" s="3"/>
      <c r="Z13" s="3"/>
      <c r="AA13" s="3"/>
    </row>
    <row r="14" ht="60" customHeight="1" spans="1:27">
      <c r="A14" s="3"/>
      <c r="B14" s="6" t="s">
        <v>1278</v>
      </c>
      <c r="C14" s="3"/>
      <c r="D14" s="3"/>
      <c r="E14" s="3"/>
      <c r="F14" s="3"/>
      <c r="G14" s="3"/>
      <c r="H14" s="3"/>
      <c r="I14" s="3"/>
      <c r="J14" s="3"/>
      <c r="K14" s="3"/>
      <c r="L14" s="3"/>
      <c r="M14" s="3"/>
      <c r="N14" s="3"/>
      <c r="O14" s="3"/>
      <c r="P14" s="3"/>
      <c r="Q14" s="3"/>
      <c r="R14" s="3"/>
      <c r="S14" s="3"/>
      <c r="T14" s="3"/>
      <c r="U14" s="3"/>
      <c r="V14" s="3"/>
      <c r="W14" s="3"/>
      <c r="X14" s="3"/>
      <c r="Y14" s="3"/>
      <c r="Z14" s="3"/>
      <c r="AA14" s="3"/>
    </row>
    <row r="15" ht="15" spans="1:27">
      <c r="A15" s="3"/>
      <c r="B15" s="10" t="s">
        <v>1279</v>
      </c>
      <c r="C15" s="3"/>
      <c r="D15" s="3"/>
      <c r="E15" s="3"/>
      <c r="F15" s="3"/>
      <c r="G15" s="3"/>
      <c r="H15" s="3"/>
      <c r="I15" s="3"/>
      <c r="J15" s="3"/>
      <c r="K15" s="3"/>
      <c r="L15" s="3"/>
      <c r="M15" s="3"/>
      <c r="N15" s="3"/>
      <c r="O15" s="3"/>
      <c r="P15" s="3"/>
      <c r="Q15" s="3"/>
      <c r="R15" s="3"/>
      <c r="S15" s="3"/>
      <c r="T15" s="3"/>
      <c r="U15" s="3"/>
      <c r="V15" s="3"/>
      <c r="W15" s="3"/>
      <c r="X15" s="3"/>
      <c r="Y15" s="3"/>
      <c r="Z15" s="3"/>
      <c r="AA15" s="3"/>
    </row>
    <row r="16" spans="1:27">
      <c r="A16" s="3"/>
      <c r="B16" s="6" t="s">
        <v>1280</v>
      </c>
      <c r="C16" s="3"/>
      <c r="D16" s="3"/>
      <c r="E16" s="3"/>
      <c r="F16" s="3"/>
      <c r="G16" s="3"/>
      <c r="H16" s="3"/>
      <c r="I16" s="3"/>
      <c r="J16" s="3"/>
      <c r="K16" s="3"/>
      <c r="L16" s="3"/>
      <c r="M16" s="3"/>
      <c r="N16" s="3"/>
      <c r="O16" s="3"/>
      <c r="P16" s="3"/>
      <c r="Q16" s="3"/>
      <c r="R16" s="3"/>
      <c r="S16" s="3"/>
      <c r="T16" s="3"/>
      <c r="U16" s="3"/>
      <c r="V16" s="3"/>
      <c r="W16" s="3"/>
      <c r="X16" s="3"/>
      <c r="Y16" s="3"/>
      <c r="Z16" s="3"/>
      <c r="AA16" s="3"/>
    </row>
    <row r="17" spans="1:27">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c r="A18" s="3"/>
      <c r="B18" s="3"/>
      <c r="C18" s="3"/>
      <c r="D18" s="3"/>
      <c r="E18" s="3"/>
      <c r="F18" s="3"/>
      <c r="G18" s="3"/>
      <c r="H18" s="3"/>
      <c r="I18" s="3"/>
      <c r="J18" s="3"/>
      <c r="K18" s="3"/>
      <c r="L18" s="3"/>
      <c r="M18" s="3"/>
      <c r="N18" s="3"/>
      <c r="O18" s="3"/>
      <c r="P18" s="3"/>
      <c r="Q18" s="3"/>
      <c r="R18" s="3"/>
      <c r="S18" s="3"/>
      <c r="T18" s="3"/>
      <c r="U18" s="3"/>
      <c r="V18" s="3"/>
      <c r="W18" s="3"/>
      <c r="X18" s="3"/>
      <c r="Y18" s="3"/>
      <c r="Z18" s="3"/>
      <c r="AA18" s="3"/>
    </row>
    <row r="19" spans="1:27">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c r="A22" s="3"/>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c r="A24" s="3"/>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sheetData>
  <sheetProtection formatCells="0" insertHyperlinks="0" autoFilter="0"/>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
  <sheetViews>
    <sheetView workbookViewId="0">
      <selection activeCell="A1" sqref="A1"/>
    </sheetView>
  </sheetViews>
  <sheetFormatPr defaultColWidth="9" defaultRowHeight="14.25"/>
  <sheetData/>
  <sheetProtection formatCells="0" insertHyperlinks="0" autoFilter="0"/>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��Ǒ-��N%���NǑ-��N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D5662047-3127-477A-AC3A-1D340467FB41}">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首页</vt:lpstr>
      <vt:lpstr>YonSuite(专业版)公有云</vt:lpstr>
      <vt:lpstr>YonSuite(专业版)公有云-仅支持老客户续费产品</vt:lpstr>
      <vt:lpstr>YonSuite(专业版)公有云-升迁套件产品</vt:lpstr>
      <vt:lpstr>招聘云</vt:lpstr>
      <vt:lpstr>YS定价说明</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、Joey_</cp:lastModifiedBy>
  <dcterms:created xsi:type="dcterms:W3CDTF">2006-11-18T03:21:00Z</dcterms:created>
  <dcterms:modified xsi:type="dcterms:W3CDTF">2026-06-01T08:22:18Z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97F07A7D55244DDF96958F9F9FD5669B_13</vt:lpwstr>
  </property>
  <property fmtid="{D5CDD505-2E9C-101B-9397-08002B2CF9AE}" pid="4" name="CalculationRule">
    <vt:i4>0</vt:i4>
  </property>
</Properties>
</file>